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Conta\Desktop\"/>
    </mc:Choice>
  </mc:AlternateContent>
  <xr:revisionPtr revIDLastSave="0" documentId="13_ncr:1_{76809631-DF12-492D-9633-2CFEF8CDC655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ANUAL (2)" sheetId="16" r:id="rId1"/>
    <sheet name="ANUAL" sheetId="1" r:id="rId2"/>
    <sheet name="Ene" sheetId="2" r:id="rId3"/>
    <sheet name="Feb" sheetId="3" r:id="rId4"/>
    <sheet name="Mar" sheetId="4" r:id="rId5"/>
    <sheet name="Abr" sheetId="5" r:id="rId6"/>
    <sheet name="acumulado de May" sheetId="6" r:id="rId7"/>
    <sheet name="May" sheetId="7" r:id="rId8"/>
    <sheet name="Jun" sheetId="8" r:id="rId9"/>
    <sheet name="Jul" sheetId="9" r:id="rId10"/>
    <sheet name="Ago" sheetId="10" r:id="rId11"/>
    <sheet name="Sep" sheetId="11" r:id="rId12"/>
    <sheet name="Oct" sheetId="12" r:id="rId13"/>
    <sheet name="Nov" sheetId="13" r:id="rId14"/>
    <sheet name="acumulado Nov" sheetId="14" r:id="rId15"/>
    <sheet name="Dic" sheetId="15" r:id="rId16"/>
  </sheets>
  <definedNames>
    <definedName name="_xlnm.Print_Area" localSheetId="0">'ANUAL (2)'!$A$1:$AS$27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R18" i="16" l="1"/>
  <c r="AQ18" i="16"/>
  <c r="AO18" i="16"/>
  <c r="AN18" i="16"/>
  <c r="AL18" i="16"/>
  <c r="AK18" i="16"/>
  <c r="AI18" i="16"/>
  <c r="AH18" i="16"/>
  <c r="AF18" i="16"/>
  <c r="AE18" i="16"/>
  <c r="AC18" i="16"/>
  <c r="AB18" i="16"/>
  <c r="Z18" i="16"/>
  <c r="Y18" i="16"/>
  <c r="W18" i="16"/>
  <c r="V18" i="16"/>
  <c r="T18" i="16"/>
  <c r="S18" i="16"/>
  <c r="Q18" i="16"/>
  <c r="P18" i="16"/>
  <c r="N18" i="16"/>
  <c r="M18" i="16"/>
  <c r="K18" i="16"/>
  <c r="J18" i="16"/>
  <c r="L17" i="16"/>
  <c r="O17" i="16" s="1"/>
  <c r="R17" i="16" s="1"/>
  <c r="U17" i="16" s="1"/>
  <c r="X17" i="16" s="1"/>
  <c r="AA17" i="16" s="1"/>
  <c r="AD17" i="16" s="1"/>
  <c r="AG17" i="16" s="1"/>
  <c r="AJ17" i="16" s="1"/>
  <c r="AM17" i="16" s="1"/>
  <c r="AP17" i="16" s="1"/>
  <c r="AS17" i="16" s="1"/>
  <c r="H17" i="16"/>
  <c r="G17" i="16"/>
  <c r="L16" i="16"/>
  <c r="O16" i="16" s="1"/>
  <c r="R16" i="16" s="1"/>
  <c r="U16" i="16" s="1"/>
  <c r="X16" i="16" s="1"/>
  <c r="AA16" i="16" s="1"/>
  <c r="AD16" i="16" s="1"/>
  <c r="AG16" i="16" s="1"/>
  <c r="AJ16" i="16" s="1"/>
  <c r="AM16" i="16" s="1"/>
  <c r="AP16" i="16" s="1"/>
  <c r="AS16" i="16" s="1"/>
  <c r="H16" i="16"/>
  <c r="G16" i="16"/>
  <c r="L15" i="16"/>
  <c r="O15" i="16" s="1"/>
  <c r="R15" i="16" s="1"/>
  <c r="U15" i="16" s="1"/>
  <c r="X15" i="16" s="1"/>
  <c r="AA15" i="16" s="1"/>
  <c r="AD15" i="16" s="1"/>
  <c r="AG15" i="16" s="1"/>
  <c r="AJ15" i="16" s="1"/>
  <c r="AM15" i="16" s="1"/>
  <c r="AP15" i="16" s="1"/>
  <c r="AS15" i="16" s="1"/>
  <c r="H15" i="16"/>
  <c r="G15" i="16"/>
  <c r="L14" i="16"/>
  <c r="O14" i="16" s="1"/>
  <c r="R14" i="16" s="1"/>
  <c r="U14" i="16" s="1"/>
  <c r="X14" i="16" s="1"/>
  <c r="AA14" i="16" s="1"/>
  <c r="AD14" i="16" s="1"/>
  <c r="AG14" i="16" s="1"/>
  <c r="AJ14" i="16" s="1"/>
  <c r="AM14" i="16" s="1"/>
  <c r="AP14" i="16" s="1"/>
  <c r="AS14" i="16" s="1"/>
  <c r="H14" i="16"/>
  <c r="G14" i="16"/>
  <c r="L13" i="16"/>
  <c r="O13" i="16" s="1"/>
  <c r="R13" i="16" s="1"/>
  <c r="U13" i="16" s="1"/>
  <c r="X13" i="16" s="1"/>
  <c r="AA13" i="16" s="1"/>
  <c r="AD13" i="16" s="1"/>
  <c r="AG13" i="16" s="1"/>
  <c r="AJ13" i="16" s="1"/>
  <c r="AM13" i="16" s="1"/>
  <c r="AP13" i="16" s="1"/>
  <c r="AS13" i="16" s="1"/>
  <c r="H13" i="16"/>
  <c r="G13" i="16"/>
  <c r="L12" i="16"/>
  <c r="O12" i="16" s="1"/>
  <c r="R12" i="16" s="1"/>
  <c r="U12" i="16" s="1"/>
  <c r="X12" i="16" s="1"/>
  <c r="AA12" i="16" s="1"/>
  <c r="AD12" i="16" s="1"/>
  <c r="AG12" i="16" s="1"/>
  <c r="AJ12" i="16" s="1"/>
  <c r="AM12" i="16" s="1"/>
  <c r="AP12" i="16" s="1"/>
  <c r="AS12" i="16" s="1"/>
  <c r="H12" i="16"/>
  <c r="G12" i="16"/>
  <c r="L11" i="16"/>
  <c r="O11" i="16" s="1"/>
  <c r="R11" i="16" s="1"/>
  <c r="U11" i="16" s="1"/>
  <c r="X11" i="16" s="1"/>
  <c r="AA11" i="16" s="1"/>
  <c r="AD11" i="16" s="1"/>
  <c r="AG11" i="16" s="1"/>
  <c r="AJ11" i="16" s="1"/>
  <c r="AM11" i="16" s="1"/>
  <c r="AP11" i="16" s="1"/>
  <c r="AS11" i="16" s="1"/>
  <c r="H11" i="16"/>
  <c r="G11" i="16"/>
  <c r="L10" i="16"/>
  <c r="O10" i="16" s="1"/>
  <c r="R10" i="16" s="1"/>
  <c r="U10" i="16" s="1"/>
  <c r="X10" i="16" s="1"/>
  <c r="AA10" i="16" s="1"/>
  <c r="AD10" i="16" s="1"/>
  <c r="AG10" i="16" s="1"/>
  <c r="AJ10" i="16" s="1"/>
  <c r="AM10" i="16" s="1"/>
  <c r="AP10" i="16" s="1"/>
  <c r="AS10" i="16" s="1"/>
  <c r="H10" i="16"/>
  <c r="G10" i="16"/>
  <c r="L9" i="16"/>
  <c r="O9" i="16" s="1"/>
  <c r="R9" i="16" s="1"/>
  <c r="U9" i="16" s="1"/>
  <c r="X9" i="16" s="1"/>
  <c r="AA9" i="16" s="1"/>
  <c r="AD9" i="16" s="1"/>
  <c r="AG9" i="16" s="1"/>
  <c r="AJ9" i="16" s="1"/>
  <c r="AM9" i="16" s="1"/>
  <c r="AP9" i="16" s="1"/>
  <c r="AS9" i="16" s="1"/>
  <c r="H9" i="16"/>
  <c r="G9" i="16"/>
  <c r="L8" i="16"/>
  <c r="O8" i="16" s="1"/>
  <c r="H8" i="16"/>
  <c r="G8" i="16"/>
  <c r="I9" i="16" l="1"/>
  <c r="I11" i="16"/>
  <c r="I12" i="16"/>
  <c r="I15" i="16"/>
  <c r="I13" i="16"/>
  <c r="I17" i="16"/>
  <c r="G18" i="16"/>
  <c r="L18" i="16"/>
  <c r="I8" i="16"/>
  <c r="I14" i="16"/>
  <c r="O18" i="16"/>
  <c r="R8" i="16"/>
  <c r="I10" i="16"/>
  <c r="I16" i="16"/>
  <c r="H18" i="16"/>
  <c r="K17" i="15"/>
  <c r="I17" i="15"/>
  <c r="H17" i="15"/>
  <c r="K16" i="15"/>
  <c r="I16" i="15"/>
  <c r="H16" i="15"/>
  <c r="K15" i="15"/>
  <c r="I15" i="15"/>
  <c r="H15" i="15"/>
  <c r="K14" i="15"/>
  <c r="I14" i="15"/>
  <c r="H14" i="15"/>
  <c r="K13" i="15"/>
  <c r="I13" i="15"/>
  <c r="H13" i="15"/>
  <c r="K12" i="15"/>
  <c r="I12" i="15"/>
  <c r="H12" i="15"/>
  <c r="G12" i="15"/>
  <c r="K11" i="15"/>
  <c r="I11" i="15"/>
  <c r="H11" i="15"/>
  <c r="K10" i="15"/>
  <c r="I10" i="15"/>
  <c r="H10" i="15"/>
  <c r="G10" i="15"/>
  <c r="Z9" i="15"/>
  <c r="Z18" i="15" s="1"/>
  <c r="Y9" i="15"/>
  <c r="Y18" i="15" s="1"/>
  <c r="X9" i="15"/>
  <c r="X18" i="15" s="1"/>
  <c r="W9" i="15"/>
  <c r="W18" i="15" s="1"/>
  <c r="V9" i="15"/>
  <c r="V18" i="15" s="1"/>
  <c r="U9" i="15"/>
  <c r="U18" i="15" s="1"/>
  <c r="T9" i="15"/>
  <c r="T18" i="15" s="1"/>
  <c r="S9" i="15"/>
  <c r="S18" i="15" s="1"/>
  <c r="R9" i="15"/>
  <c r="R18" i="15" s="1"/>
  <c r="Q9" i="15"/>
  <c r="Q18" i="15" s="1"/>
  <c r="P9" i="15"/>
  <c r="O9" i="15"/>
  <c r="O18" i="15" s="1"/>
  <c r="K9" i="15"/>
  <c r="I9" i="15"/>
  <c r="H9" i="15"/>
  <c r="K8" i="15"/>
  <c r="I8" i="15"/>
  <c r="H8" i="15"/>
  <c r="G8" i="15"/>
  <c r="K17" i="14"/>
  <c r="I17" i="14"/>
  <c r="H17" i="14"/>
  <c r="K16" i="14"/>
  <c r="I16" i="14"/>
  <c r="H16" i="14"/>
  <c r="K15" i="14"/>
  <c r="I15" i="14"/>
  <c r="H15" i="14"/>
  <c r="K14" i="14"/>
  <c r="I14" i="14"/>
  <c r="H14" i="14"/>
  <c r="K13" i="14"/>
  <c r="I13" i="14"/>
  <c r="H13" i="14"/>
  <c r="K12" i="14"/>
  <c r="I12" i="14"/>
  <c r="H12" i="14"/>
  <c r="G12" i="14"/>
  <c r="K11" i="14"/>
  <c r="I11" i="14"/>
  <c r="H11" i="14"/>
  <c r="K10" i="14"/>
  <c r="I10" i="14"/>
  <c r="H10" i="14"/>
  <c r="G10" i="14"/>
  <c r="Z9" i="14"/>
  <c r="Z18" i="14" s="1"/>
  <c r="Y9" i="14"/>
  <c r="Y18" i="14" s="1"/>
  <c r="X9" i="14"/>
  <c r="X18" i="14" s="1"/>
  <c r="W9" i="14"/>
  <c r="W18" i="14" s="1"/>
  <c r="V9" i="14"/>
  <c r="V18" i="14" s="1"/>
  <c r="U9" i="14"/>
  <c r="U18" i="14" s="1"/>
  <c r="T9" i="14"/>
  <c r="T18" i="14" s="1"/>
  <c r="S9" i="14"/>
  <c r="S18" i="14" s="1"/>
  <c r="R9" i="14"/>
  <c r="R18" i="14" s="1"/>
  <c r="Q9" i="14"/>
  <c r="Q18" i="14" s="1"/>
  <c r="P9" i="14"/>
  <c r="O9" i="14"/>
  <c r="O18" i="14" s="1"/>
  <c r="K9" i="14"/>
  <c r="I9" i="14"/>
  <c r="H9" i="14"/>
  <c r="K8" i="14"/>
  <c r="I8" i="14"/>
  <c r="H8" i="14"/>
  <c r="G8" i="14"/>
  <c r="K17" i="13"/>
  <c r="I17" i="13"/>
  <c r="H17" i="13"/>
  <c r="K16" i="13"/>
  <c r="I16" i="13"/>
  <c r="H16" i="13"/>
  <c r="K15" i="13"/>
  <c r="I15" i="13"/>
  <c r="H15" i="13"/>
  <c r="K14" i="13"/>
  <c r="I14" i="13"/>
  <c r="H14" i="13"/>
  <c r="K13" i="13"/>
  <c r="I13" i="13"/>
  <c r="H13" i="13"/>
  <c r="K12" i="13"/>
  <c r="I12" i="13"/>
  <c r="H12" i="13"/>
  <c r="G12" i="13"/>
  <c r="K11" i="13"/>
  <c r="I11" i="13"/>
  <c r="H11" i="13"/>
  <c r="K10" i="13"/>
  <c r="I10" i="13"/>
  <c r="H10" i="13"/>
  <c r="G10" i="13"/>
  <c r="Z9" i="13"/>
  <c r="Z18" i="13" s="1"/>
  <c r="Y9" i="13"/>
  <c r="Y18" i="13" s="1"/>
  <c r="X9" i="13"/>
  <c r="X18" i="13" s="1"/>
  <c r="W9" i="13"/>
  <c r="W18" i="13" s="1"/>
  <c r="V9" i="13"/>
  <c r="V18" i="13" s="1"/>
  <c r="U9" i="13"/>
  <c r="U18" i="13" s="1"/>
  <c r="T9" i="13"/>
  <c r="T18" i="13" s="1"/>
  <c r="S9" i="13"/>
  <c r="S18" i="13" s="1"/>
  <c r="R9" i="13"/>
  <c r="R18" i="13" s="1"/>
  <c r="Q9" i="13"/>
  <c r="Q18" i="13" s="1"/>
  <c r="P9" i="13"/>
  <c r="P18" i="13" s="1"/>
  <c r="O9" i="13"/>
  <c r="O18" i="13" s="1"/>
  <c r="K9" i="13"/>
  <c r="I9" i="13"/>
  <c r="I18" i="13" s="1"/>
  <c r="H9" i="13"/>
  <c r="K8" i="13"/>
  <c r="I8" i="13"/>
  <c r="H8" i="13"/>
  <c r="G8" i="13"/>
  <c r="K17" i="12"/>
  <c r="I17" i="12"/>
  <c r="H17" i="12"/>
  <c r="K16" i="12"/>
  <c r="I16" i="12"/>
  <c r="H16" i="12"/>
  <c r="K15" i="12"/>
  <c r="I15" i="12"/>
  <c r="H15" i="12"/>
  <c r="K14" i="12"/>
  <c r="I14" i="12"/>
  <c r="H14" i="12"/>
  <c r="K13" i="12"/>
  <c r="I13" i="12"/>
  <c r="H13" i="12"/>
  <c r="K12" i="12"/>
  <c r="I12" i="12"/>
  <c r="H12" i="12"/>
  <c r="G12" i="12"/>
  <c r="K11" i="12"/>
  <c r="I11" i="12"/>
  <c r="H11" i="12"/>
  <c r="K10" i="12"/>
  <c r="I10" i="12"/>
  <c r="H10" i="12"/>
  <c r="G10" i="12"/>
  <c r="Z9" i="12"/>
  <c r="Z18" i="12" s="1"/>
  <c r="Y9" i="12"/>
  <c r="Y18" i="12" s="1"/>
  <c r="X9" i="12"/>
  <c r="X18" i="12" s="1"/>
  <c r="W9" i="12"/>
  <c r="W18" i="12" s="1"/>
  <c r="V9" i="12"/>
  <c r="V18" i="12" s="1"/>
  <c r="U9" i="12"/>
  <c r="U18" i="12" s="1"/>
  <c r="T9" i="12"/>
  <c r="T18" i="12" s="1"/>
  <c r="S9" i="12"/>
  <c r="S18" i="12" s="1"/>
  <c r="R9" i="12"/>
  <c r="R18" i="12" s="1"/>
  <c r="Q9" i="12"/>
  <c r="Q18" i="12" s="1"/>
  <c r="P9" i="12"/>
  <c r="P18" i="12" s="1"/>
  <c r="O9" i="12"/>
  <c r="O18" i="12" s="1"/>
  <c r="K9" i="12"/>
  <c r="I9" i="12"/>
  <c r="H9" i="12"/>
  <c r="K8" i="12"/>
  <c r="I8" i="12"/>
  <c r="H8" i="12"/>
  <c r="H18" i="12" s="1"/>
  <c r="G8" i="12"/>
  <c r="K17" i="11"/>
  <c r="I17" i="11"/>
  <c r="H17" i="11"/>
  <c r="K16" i="11"/>
  <c r="I16" i="11"/>
  <c r="H16" i="11"/>
  <c r="K15" i="11"/>
  <c r="I15" i="11"/>
  <c r="H15" i="11"/>
  <c r="K14" i="11"/>
  <c r="I14" i="11"/>
  <c r="H14" i="11"/>
  <c r="K13" i="11"/>
  <c r="I13" i="11"/>
  <c r="H13" i="11"/>
  <c r="K12" i="11"/>
  <c r="I12" i="11"/>
  <c r="H12" i="11"/>
  <c r="G12" i="11"/>
  <c r="K11" i="11"/>
  <c r="I11" i="11"/>
  <c r="H11" i="11"/>
  <c r="K10" i="11"/>
  <c r="I10" i="11"/>
  <c r="H10" i="11"/>
  <c r="G10" i="11"/>
  <c r="Z9" i="11"/>
  <c r="Z18" i="11" s="1"/>
  <c r="Y9" i="11"/>
  <c r="Y18" i="11" s="1"/>
  <c r="X9" i="11"/>
  <c r="X18" i="11" s="1"/>
  <c r="W9" i="11"/>
  <c r="W18" i="11" s="1"/>
  <c r="V9" i="11"/>
  <c r="V18" i="11" s="1"/>
  <c r="U9" i="11"/>
  <c r="U18" i="11" s="1"/>
  <c r="T9" i="11"/>
  <c r="T18" i="11" s="1"/>
  <c r="S9" i="11"/>
  <c r="S18" i="11" s="1"/>
  <c r="R9" i="11"/>
  <c r="R18" i="11" s="1"/>
  <c r="Q9" i="11"/>
  <c r="Q18" i="11" s="1"/>
  <c r="P9" i="11"/>
  <c r="P18" i="11" s="1"/>
  <c r="O9" i="11"/>
  <c r="O18" i="11" s="1"/>
  <c r="K9" i="11"/>
  <c r="I9" i="11"/>
  <c r="H9" i="11"/>
  <c r="K8" i="11"/>
  <c r="I8" i="11"/>
  <c r="H8" i="11"/>
  <c r="G8" i="11"/>
  <c r="T18" i="10"/>
  <c r="K17" i="10"/>
  <c r="I17" i="10"/>
  <c r="H17" i="10"/>
  <c r="K16" i="10"/>
  <c r="I16" i="10"/>
  <c r="H16" i="10"/>
  <c r="K15" i="10"/>
  <c r="I15" i="10"/>
  <c r="H15" i="10"/>
  <c r="K14" i="10"/>
  <c r="I14" i="10"/>
  <c r="H14" i="10"/>
  <c r="K13" i="10"/>
  <c r="I13" i="10"/>
  <c r="H13" i="10"/>
  <c r="K12" i="10"/>
  <c r="I12" i="10"/>
  <c r="H12" i="10"/>
  <c r="G12" i="10"/>
  <c r="K11" i="10"/>
  <c r="I11" i="10"/>
  <c r="H11" i="10"/>
  <c r="K10" i="10"/>
  <c r="I10" i="10"/>
  <c r="H10" i="10"/>
  <c r="G10" i="10"/>
  <c r="Z9" i="10"/>
  <c r="Z18" i="10" s="1"/>
  <c r="Y9" i="10"/>
  <c r="Y18" i="10" s="1"/>
  <c r="X9" i="10"/>
  <c r="X18" i="10" s="1"/>
  <c r="W9" i="10"/>
  <c r="W18" i="10" s="1"/>
  <c r="V9" i="10"/>
  <c r="V18" i="10" s="1"/>
  <c r="U9" i="10"/>
  <c r="U18" i="10" s="1"/>
  <c r="T9" i="10"/>
  <c r="S9" i="10"/>
  <c r="S18" i="10" s="1"/>
  <c r="R9" i="10"/>
  <c r="R18" i="10" s="1"/>
  <c r="Q9" i="10"/>
  <c r="Q18" i="10" s="1"/>
  <c r="P9" i="10"/>
  <c r="P18" i="10" s="1"/>
  <c r="O9" i="10"/>
  <c r="O18" i="10" s="1"/>
  <c r="K9" i="10"/>
  <c r="I9" i="10"/>
  <c r="H9" i="10"/>
  <c r="K8" i="10"/>
  <c r="I8" i="10"/>
  <c r="H8" i="10"/>
  <c r="G8" i="10"/>
  <c r="Y18" i="9"/>
  <c r="K17" i="9"/>
  <c r="I17" i="9"/>
  <c r="H17" i="9"/>
  <c r="K16" i="9"/>
  <c r="I16" i="9"/>
  <c r="H16" i="9"/>
  <c r="K15" i="9"/>
  <c r="I15" i="9"/>
  <c r="H15" i="9"/>
  <c r="K14" i="9"/>
  <c r="I14" i="9"/>
  <c r="H14" i="9"/>
  <c r="K13" i="9"/>
  <c r="I13" i="9"/>
  <c r="H13" i="9"/>
  <c r="K12" i="9"/>
  <c r="I12" i="9"/>
  <c r="H12" i="9"/>
  <c r="G12" i="9"/>
  <c r="K11" i="9"/>
  <c r="I11" i="9"/>
  <c r="H11" i="9"/>
  <c r="K10" i="9"/>
  <c r="I10" i="9"/>
  <c r="H10" i="9"/>
  <c r="G10" i="9"/>
  <c r="Z9" i="9"/>
  <c r="Z18" i="9" s="1"/>
  <c r="Y9" i="9"/>
  <c r="X9" i="9"/>
  <c r="X18" i="9" s="1"/>
  <c r="W9" i="9"/>
  <c r="W18" i="9" s="1"/>
  <c r="V9" i="9"/>
  <c r="V18" i="9" s="1"/>
  <c r="U9" i="9"/>
  <c r="U18" i="9" s="1"/>
  <c r="T9" i="9"/>
  <c r="T18" i="9" s="1"/>
  <c r="S9" i="9"/>
  <c r="S18" i="9" s="1"/>
  <c r="R9" i="9"/>
  <c r="R18" i="9" s="1"/>
  <c r="Q9" i="9"/>
  <c r="Q18" i="9" s="1"/>
  <c r="P9" i="9"/>
  <c r="P18" i="9" s="1"/>
  <c r="O9" i="9"/>
  <c r="K9" i="9"/>
  <c r="I9" i="9"/>
  <c r="H9" i="9"/>
  <c r="K8" i="9"/>
  <c r="I8" i="9"/>
  <c r="H8" i="9"/>
  <c r="G8" i="9"/>
  <c r="K17" i="8"/>
  <c r="I17" i="8"/>
  <c r="H17" i="8"/>
  <c r="K16" i="8"/>
  <c r="I16" i="8"/>
  <c r="H16" i="8"/>
  <c r="K15" i="8"/>
  <c r="I15" i="8"/>
  <c r="H15" i="8"/>
  <c r="K14" i="8"/>
  <c r="I14" i="8"/>
  <c r="H14" i="8"/>
  <c r="K13" i="8"/>
  <c r="I13" i="8"/>
  <c r="H13" i="8"/>
  <c r="K12" i="8"/>
  <c r="I12" i="8"/>
  <c r="H12" i="8"/>
  <c r="G12" i="8"/>
  <c r="K11" i="8"/>
  <c r="J11" i="8"/>
  <c r="I11" i="8"/>
  <c r="H11" i="8"/>
  <c r="K10" i="8"/>
  <c r="I10" i="8"/>
  <c r="H10" i="8"/>
  <c r="G10" i="8"/>
  <c r="Z9" i="8"/>
  <c r="Z18" i="8" s="1"/>
  <c r="Y9" i="8"/>
  <c r="Y18" i="8" s="1"/>
  <c r="X9" i="8"/>
  <c r="X18" i="8" s="1"/>
  <c r="W9" i="8"/>
  <c r="W18" i="8" s="1"/>
  <c r="V9" i="8"/>
  <c r="V18" i="8" s="1"/>
  <c r="U9" i="8"/>
  <c r="U18" i="8" s="1"/>
  <c r="T9" i="8"/>
  <c r="T18" i="8" s="1"/>
  <c r="S9" i="8"/>
  <c r="S18" i="8" s="1"/>
  <c r="R9" i="8"/>
  <c r="R18" i="8" s="1"/>
  <c r="Q9" i="8"/>
  <c r="Q18" i="8" s="1"/>
  <c r="P9" i="8"/>
  <c r="P18" i="8" s="1"/>
  <c r="O9" i="8"/>
  <c r="O18" i="8" s="1"/>
  <c r="K9" i="8"/>
  <c r="I9" i="8"/>
  <c r="H9" i="8"/>
  <c r="K8" i="8"/>
  <c r="I8" i="8"/>
  <c r="H8" i="8"/>
  <c r="G8" i="8"/>
  <c r="S18" i="7"/>
  <c r="K17" i="7"/>
  <c r="I17" i="7"/>
  <c r="H17" i="7"/>
  <c r="K16" i="7"/>
  <c r="I16" i="7"/>
  <c r="H16" i="7"/>
  <c r="K15" i="7"/>
  <c r="J15" i="7"/>
  <c r="I15" i="7"/>
  <c r="H15" i="7"/>
  <c r="K14" i="7"/>
  <c r="I14" i="7"/>
  <c r="H14" i="7"/>
  <c r="K13" i="7"/>
  <c r="I13" i="7"/>
  <c r="H13" i="7"/>
  <c r="K12" i="7"/>
  <c r="I12" i="7"/>
  <c r="H12" i="7"/>
  <c r="G12" i="7"/>
  <c r="K11" i="7"/>
  <c r="I11" i="7"/>
  <c r="H11" i="7"/>
  <c r="K10" i="7"/>
  <c r="I10" i="7"/>
  <c r="H10" i="7"/>
  <c r="G10" i="7"/>
  <c r="Z9" i="7"/>
  <c r="Z18" i="7" s="1"/>
  <c r="Y9" i="7"/>
  <c r="Y18" i="7" s="1"/>
  <c r="X9" i="7"/>
  <c r="X18" i="7" s="1"/>
  <c r="W9" i="7"/>
  <c r="W18" i="7" s="1"/>
  <c r="V9" i="7"/>
  <c r="V18" i="7" s="1"/>
  <c r="U9" i="7"/>
  <c r="U18" i="7" s="1"/>
  <c r="T9" i="7"/>
  <c r="T18" i="7" s="1"/>
  <c r="S9" i="7"/>
  <c r="R9" i="7"/>
  <c r="R18" i="7" s="1"/>
  <c r="Q9" i="7"/>
  <c r="P9" i="7"/>
  <c r="P18" i="7" s="1"/>
  <c r="O9" i="7"/>
  <c r="O18" i="7" s="1"/>
  <c r="K9" i="7"/>
  <c r="I9" i="7"/>
  <c r="H9" i="7"/>
  <c r="K8" i="7"/>
  <c r="I8" i="7"/>
  <c r="H8" i="7"/>
  <c r="G8" i="7"/>
  <c r="I17" i="6"/>
  <c r="I16" i="6"/>
  <c r="I15" i="6"/>
  <c r="I14" i="6"/>
  <c r="I13" i="6"/>
  <c r="I12" i="6"/>
  <c r="G12" i="6"/>
  <c r="I11" i="6"/>
  <c r="I10" i="6"/>
  <c r="G10" i="6"/>
  <c r="X9" i="6"/>
  <c r="X18" i="6" s="1"/>
  <c r="W9" i="6"/>
  <c r="W18" i="6" s="1"/>
  <c r="V9" i="6"/>
  <c r="V18" i="6" s="1"/>
  <c r="U9" i="6"/>
  <c r="U18" i="6" s="1"/>
  <c r="T9" i="6"/>
  <c r="T18" i="6" s="1"/>
  <c r="S9" i="6"/>
  <c r="S18" i="6" s="1"/>
  <c r="R9" i="6"/>
  <c r="R18" i="6" s="1"/>
  <c r="Q9" i="6"/>
  <c r="Q18" i="6" s="1"/>
  <c r="P9" i="6"/>
  <c r="P18" i="6" s="1"/>
  <c r="O9" i="6"/>
  <c r="O18" i="6" s="1"/>
  <c r="N9" i="6"/>
  <c r="N18" i="6" s="1"/>
  <c r="M9" i="6"/>
  <c r="M18" i="6" s="1"/>
  <c r="I9" i="6"/>
  <c r="I8" i="6"/>
  <c r="G8" i="6"/>
  <c r="V18" i="5"/>
  <c r="K17" i="5"/>
  <c r="I17" i="5"/>
  <c r="H17" i="5"/>
  <c r="K16" i="5"/>
  <c r="I16" i="5"/>
  <c r="H16" i="5"/>
  <c r="K15" i="5"/>
  <c r="I15" i="5"/>
  <c r="H15" i="5"/>
  <c r="K14" i="5"/>
  <c r="I14" i="5"/>
  <c r="H14" i="5"/>
  <c r="K13" i="5"/>
  <c r="I13" i="5"/>
  <c r="H13" i="5"/>
  <c r="K12" i="5"/>
  <c r="I12" i="5"/>
  <c r="H12" i="5"/>
  <c r="G12" i="5"/>
  <c r="K11" i="5"/>
  <c r="I11" i="5"/>
  <c r="H11" i="5"/>
  <c r="K10" i="5"/>
  <c r="I10" i="5"/>
  <c r="H10" i="5"/>
  <c r="G10" i="5"/>
  <c r="Z9" i="5"/>
  <c r="Z18" i="5" s="1"/>
  <c r="Y9" i="5"/>
  <c r="Y18" i="5" s="1"/>
  <c r="X9" i="5"/>
  <c r="X18" i="5" s="1"/>
  <c r="W9" i="5"/>
  <c r="W18" i="5" s="1"/>
  <c r="V9" i="5"/>
  <c r="U9" i="5"/>
  <c r="U18" i="5" s="1"/>
  <c r="T9" i="5"/>
  <c r="T18" i="5" s="1"/>
  <c r="S9" i="5"/>
  <c r="S18" i="5" s="1"/>
  <c r="R9" i="5"/>
  <c r="R18" i="5" s="1"/>
  <c r="Q9" i="5"/>
  <c r="Q18" i="5" s="1"/>
  <c r="P9" i="5"/>
  <c r="P18" i="5" s="1"/>
  <c r="O9" i="5"/>
  <c r="O18" i="5" s="1"/>
  <c r="K9" i="5"/>
  <c r="J9" i="5"/>
  <c r="M9" i="5" s="1"/>
  <c r="N9" i="5" s="1"/>
  <c r="I9" i="5"/>
  <c r="H9" i="5"/>
  <c r="K8" i="5"/>
  <c r="I8" i="5"/>
  <c r="H8" i="5"/>
  <c r="G8" i="5"/>
  <c r="K17" i="4"/>
  <c r="I17" i="4"/>
  <c r="H17" i="4"/>
  <c r="K16" i="4"/>
  <c r="I16" i="4"/>
  <c r="H16" i="4"/>
  <c r="K15" i="4"/>
  <c r="I15" i="4"/>
  <c r="H15" i="4"/>
  <c r="K14" i="4"/>
  <c r="I14" i="4"/>
  <c r="H14" i="4"/>
  <c r="K13" i="4"/>
  <c r="I13" i="4"/>
  <c r="H13" i="4"/>
  <c r="H18" i="4" s="1"/>
  <c r="K12" i="4"/>
  <c r="I12" i="4"/>
  <c r="H12" i="4"/>
  <c r="G12" i="4"/>
  <c r="K11" i="4"/>
  <c r="J11" i="4"/>
  <c r="M11" i="4" s="1"/>
  <c r="N11" i="4" s="1"/>
  <c r="I11" i="4"/>
  <c r="H11" i="4"/>
  <c r="K10" i="4"/>
  <c r="I10" i="4"/>
  <c r="H10" i="4"/>
  <c r="G10" i="4"/>
  <c r="Z9" i="4"/>
  <c r="Z18" i="4" s="1"/>
  <c r="Y9" i="4"/>
  <c r="Y18" i="4" s="1"/>
  <c r="X9" i="4"/>
  <c r="X18" i="4" s="1"/>
  <c r="W9" i="4"/>
  <c r="W18" i="4" s="1"/>
  <c r="V9" i="4"/>
  <c r="V18" i="4" s="1"/>
  <c r="U9" i="4"/>
  <c r="U18" i="4" s="1"/>
  <c r="T9" i="4"/>
  <c r="T18" i="4" s="1"/>
  <c r="S9" i="4"/>
  <c r="S18" i="4" s="1"/>
  <c r="R9" i="4"/>
  <c r="R18" i="4" s="1"/>
  <c r="Q9" i="4"/>
  <c r="Q18" i="4" s="1"/>
  <c r="P9" i="4"/>
  <c r="P18" i="4" s="1"/>
  <c r="O9" i="4"/>
  <c r="O18" i="4" s="1"/>
  <c r="K9" i="4"/>
  <c r="I9" i="4"/>
  <c r="H9" i="4"/>
  <c r="K8" i="4"/>
  <c r="I8" i="4"/>
  <c r="H8" i="4"/>
  <c r="G8" i="4"/>
  <c r="K17" i="3"/>
  <c r="I17" i="3"/>
  <c r="H17" i="3"/>
  <c r="K16" i="3"/>
  <c r="I16" i="3"/>
  <c r="H16" i="3"/>
  <c r="K15" i="3"/>
  <c r="I15" i="3"/>
  <c r="H15" i="3"/>
  <c r="K14" i="3"/>
  <c r="I14" i="3"/>
  <c r="H14" i="3"/>
  <c r="K13" i="3"/>
  <c r="I13" i="3"/>
  <c r="H13" i="3"/>
  <c r="K12" i="3"/>
  <c r="I12" i="3"/>
  <c r="H12" i="3"/>
  <c r="G12" i="3"/>
  <c r="K11" i="3"/>
  <c r="I11" i="3"/>
  <c r="H11" i="3"/>
  <c r="K10" i="3"/>
  <c r="I10" i="3"/>
  <c r="H10" i="3"/>
  <c r="G10" i="3"/>
  <c r="Z9" i="3"/>
  <c r="Z18" i="3" s="1"/>
  <c r="Y9" i="3"/>
  <c r="Y18" i="3" s="1"/>
  <c r="X9" i="3"/>
  <c r="X18" i="3" s="1"/>
  <c r="W9" i="3"/>
  <c r="W18" i="3" s="1"/>
  <c r="V9" i="3"/>
  <c r="V18" i="3" s="1"/>
  <c r="U9" i="3"/>
  <c r="U18" i="3" s="1"/>
  <c r="T9" i="3"/>
  <c r="T18" i="3" s="1"/>
  <c r="S9" i="3"/>
  <c r="S18" i="3" s="1"/>
  <c r="R9" i="3"/>
  <c r="R18" i="3" s="1"/>
  <c r="Q9" i="3"/>
  <c r="Q18" i="3" s="1"/>
  <c r="P9" i="3"/>
  <c r="P18" i="3" s="1"/>
  <c r="O9" i="3"/>
  <c r="K9" i="3"/>
  <c r="I9" i="3"/>
  <c r="H9" i="3"/>
  <c r="K8" i="3"/>
  <c r="I8" i="3"/>
  <c r="H8" i="3"/>
  <c r="G8" i="3"/>
  <c r="O18" i="2"/>
  <c r="K17" i="2"/>
  <c r="I17" i="2"/>
  <c r="H17" i="2"/>
  <c r="K16" i="2"/>
  <c r="I16" i="2"/>
  <c r="H16" i="2"/>
  <c r="K15" i="2"/>
  <c r="J15" i="2"/>
  <c r="L15" i="2" s="1"/>
  <c r="I15" i="2"/>
  <c r="H15" i="2"/>
  <c r="K14" i="2"/>
  <c r="L14" i="2" s="1"/>
  <c r="I14" i="2"/>
  <c r="H14" i="2"/>
  <c r="K13" i="2"/>
  <c r="I13" i="2"/>
  <c r="H13" i="2"/>
  <c r="K12" i="2"/>
  <c r="I12" i="2"/>
  <c r="H12" i="2"/>
  <c r="K11" i="2"/>
  <c r="J11" i="2"/>
  <c r="M11" i="2" s="1"/>
  <c r="N11" i="2" s="1"/>
  <c r="I11" i="2"/>
  <c r="H11" i="2"/>
  <c r="K10" i="2"/>
  <c r="I10" i="2"/>
  <c r="H10" i="2"/>
  <c r="H18" i="2" s="1"/>
  <c r="Z9" i="2"/>
  <c r="Z18" i="2" s="1"/>
  <c r="Y9" i="2"/>
  <c r="Y18" i="2" s="1"/>
  <c r="X9" i="2"/>
  <c r="X18" i="2" s="1"/>
  <c r="W9" i="2"/>
  <c r="W18" i="2" s="1"/>
  <c r="V9" i="2"/>
  <c r="V18" i="2" s="1"/>
  <c r="U9" i="2"/>
  <c r="U18" i="2" s="1"/>
  <c r="T9" i="2"/>
  <c r="T18" i="2" s="1"/>
  <c r="S9" i="2"/>
  <c r="S18" i="2" s="1"/>
  <c r="R9" i="2"/>
  <c r="R18" i="2" s="1"/>
  <c r="Q9" i="2"/>
  <c r="Q18" i="2" s="1"/>
  <c r="P9" i="2"/>
  <c r="P18" i="2" s="1"/>
  <c r="O9" i="2"/>
  <c r="K9" i="2"/>
  <c r="J9" i="2"/>
  <c r="M9" i="2" s="1"/>
  <c r="N9" i="2" s="1"/>
  <c r="I9" i="2"/>
  <c r="H9" i="2"/>
  <c r="K8" i="2"/>
  <c r="I8" i="2"/>
  <c r="H8" i="2"/>
  <c r="AR19" i="1"/>
  <c r="AQ19" i="1"/>
  <c r="AO19" i="1"/>
  <c r="AN19" i="1"/>
  <c r="AL19" i="1"/>
  <c r="AK19" i="1"/>
  <c r="AI19" i="1"/>
  <c r="AH19" i="1"/>
  <c r="AF19" i="1"/>
  <c r="AE19" i="1"/>
  <c r="AC19" i="1"/>
  <c r="AB19" i="1"/>
  <c r="Z19" i="1"/>
  <c r="Y19" i="1"/>
  <c r="W19" i="1"/>
  <c r="V19" i="1"/>
  <c r="T19" i="1"/>
  <c r="S19" i="1"/>
  <c r="Q19" i="1"/>
  <c r="P19" i="1"/>
  <c r="N19" i="1"/>
  <c r="M19" i="1"/>
  <c r="K19" i="1"/>
  <c r="J19" i="1"/>
  <c r="L18" i="1"/>
  <c r="O18" i="1" s="1"/>
  <c r="R18" i="1" s="1"/>
  <c r="U18" i="1" s="1"/>
  <c r="X18" i="1" s="1"/>
  <c r="AA18" i="1" s="1"/>
  <c r="AD18" i="1" s="1"/>
  <c r="AG18" i="1" s="1"/>
  <c r="AJ18" i="1" s="1"/>
  <c r="AM18" i="1" s="1"/>
  <c r="AP18" i="1" s="1"/>
  <c r="AS18" i="1" s="1"/>
  <c r="H18" i="1"/>
  <c r="G18" i="1"/>
  <c r="J17" i="2" s="1"/>
  <c r="L17" i="1"/>
  <c r="O17" i="1" s="1"/>
  <c r="R17" i="1" s="1"/>
  <c r="U17" i="1" s="1"/>
  <c r="X17" i="1" s="1"/>
  <c r="AA17" i="1" s="1"/>
  <c r="AD17" i="1" s="1"/>
  <c r="AG17" i="1" s="1"/>
  <c r="AJ17" i="1" s="1"/>
  <c r="AM17" i="1" s="1"/>
  <c r="AP17" i="1" s="1"/>
  <c r="AS17" i="1" s="1"/>
  <c r="H17" i="1"/>
  <c r="G17" i="1"/>
  <c r="J16" i="4" s="1"/>
  <c r="M16" i="4" s="1"/>
  <c r="N16" i="4" s="1"/>
  <c r="L16" i="1"/>
  <c r="O16" i="1" s="1"/>
  <c r="R16" i="1" s="1"/>
  <c r="U16" i="1" s="1"/>
  <c r="X16" i="1" s="1"/>
  <c r="AA16" i="1" s="1"/>
  <c r="AD16" i="1" s="1"/>
  <c r="AG16" i="1" s="1"/>
  <c r="AJ16" i="1" s="1"/>
  <c r="AM16" i="1" s="1"/>
  <c r="AP16" i="1" s="1"/>
  <c r="AS16" i="1" s="1"/>
  <c r="H16" i="1"/>
  <c r="I16" i="1" s="1"/>
  <c r="G16" i="1"/>
  <c r="G15" i="2" s="1"/>
  <c r="L15" i="1"/>
  <c r="O15" i="1" s="1"/>
  <c r="R15" i="1" s="1"/>
  <c r="U15" i="1" s="1"/>
  <c r="X15" i="1" s="1"/>
  <c r="AA15" i="1" s="1"/>
  <c r="AD15" i="1" s="1"/>
  <c r="AG15" i="1" s="1"/>
  <c r="AJ15" i="1" s="1"/>
  <c r="AM15" i="1" s="1"/>
  <c r="AP15" i="1" s="1"/>
  <c r="AS15" i="1" s="1"/>
  <c r="I15" i="1"/>
  <c r="H15" i="1"/>
  <c r="G15" i="1"/>
  <c r="J14" i="2" s="1"/>
  <c r="L14" i="1"/>
  <c r="O14" i="1" s="1"/>
  <c r="R14" i="1" s="1"/>
  <c r="U14" i="1" s="1"/>
  <c r="X14" i="1" s="1"/>
  <c r="AA14" i="1" s="1"/>
  <c r="AD14" i="1" s="1"/>
  <c r="AG14" i="1" s="1"/>
  <c r="AJ14" i="1" s="1"/>
  <c r="AM14" i="1" s="1"/>
  <c r="AP14" i="1" s="1"/>
  <c r="AS14" i="1" s="1"/>
  <c r="H14" i="1"/>
  <c r="I14" i="1" s="1"/>
  <c r="G14" i="1"/>
  <c r="J13" i="9" s="1"/>
  <c r="L13" i="1"/>
  <c r="O13" i="1" s="1"/>
  <c r="R13" i="1" s="1"/>
  <c r="U13" i="1" s="1"/>
  <c r="X13" i="1" s="1"/>
  <c r="AA13" i="1" s="1"/>
  <c r="AD13" i="1" s="1"/>
  <c r="AG13" i="1" s="1"/>
  <c r="AJ13" i="1" s="1"/>
  <c r="AM13" i="1" s="1"/>
  <c r="AP13" i="1" s="1"/>
  <c r="AS13" i="1" s="1"/>
  <c r="H13" i="1"/>
  <c r="I13" i="1" s="1"/>
  <c r="G13" i="1"/>
  <c r="J12" i="2" s="1"/>
  <c r="O12" i="1"/>
  <c r="R12" i="1" s="1"/>
  <c r="U12" i="1" s="1"/>
  <c r="X12" i="1" s="1"/>
  <c r="AA12" i="1" s="1"/>
  <c r="AD12" i="1" s="1"/>
  <c r="AG12" i="1" s="1"/>
  <c r="AJ12" i="1" s="1"/>
  <c r="AM12" i="1" s="1"/>
  <c r="AP12" i="1" s="1"/>
  <c r="AS12" i="1" s="1"/>
  <c r="L12" i="1"/>
  <c r="I12" i="1"/>
  <c r="H12" i="1"/>
  <c r="G12" i="1"/>
  <c r="H11" i="6" s="1"/>
  <c r="L11" i="1"/>
  <c r="O11" i="1" s="1"/>
  <c r="R11" i="1" s="1"/>
  <c r="U11" i="1" s="1"/>
  <c r="X11" i="1" s="1"/>
  <c r="AA11" i="1" s="1"/>
  <c r="AD11" i="1" s="1"/>
  <c r="AG11" i="1" s="1"/>
  <c r="AJ11" i="1" s="1"/>
  <c r="AM11" i="1" s="1"/>
  <c r="AP11" i="1" s="1"/>
  <c r="AS11" i="1" s="1"/>
  <c r="H11" i="1"/>
  <c r="G11" i="1"/>
  <c r="H10" i="6" s="1"/>
  <c r="K10" i="6" s="1"/>
  <c r="L10" i="6" s="1"/>
  <c r="L10" i="1"/>
  <c r="O10" i="1" s="1"/>
  <c r="R10" i="1" s="1"/>
  <c r="U10" i="1" s="1"/>
  <c r="X10" i="1" s="1"/>
  <c r="AA10" i="1" s="1"/>
  <c r="AD10" i="1" s="1"/>
  <c r="AG10" i="1" s="1"/>
  <c r="AJ10" i="1" s="1"/>
  <c r="AM10" i="1" s="1"/>
  <c r="AP10" i="1" s="1"/>
  <c r="AS10" i="1" s="1"/>
  <c r="H10" i="1"/>
  <c r="I10" i="1" s="1"/>
  <c r="G10" i="1"/>
  <c r="G9" i="2" s="1"/>
  <c r="L9" i="1"/>
  <c r="O9" i="1" s="1"/>
  <c r="R9" i="1" s="1"/>
  <c r="H9" i="1"/>
  <c r="G9" i="1"/>
  <c r="Z2" i="1"/>
  <c r="M17" i="2" l="1"/>
  <c r="N17" i="2" s="1"/>
  <c r="L17" i="2"/>
  <c r="I11" i="1"/>
  <c r="I18" i="5"/>
  <c r="I18" i="8"/>
  <c r="G9" i="8"/>
  <c r="G18" i="8" s="1"/>
  <c r="I18" i="12"/>
  <c r="G9" i="15"/>
  <c r="H18" i="10"/>
  <c r="K18" i="12"/>
  <c r="G9" i="14"/>
  <c r="G18" i="14" s="1"/>
  <c r="K11" i="6"/>
  <c r="L11" i="6" s="1"/>
  <c r="M14" i="2"/>
  <c r="N14" i="2" s="1"/>
  <c r="G16" i="2"/>
  <c r="H18" i="3"/>
  <c r="J9" i="8"/>
  <c r="M9" i="8" s="1"/>
  <c r="N9" i="8" s="1"/>
  <c r="P18" i="14"/>
  <c r="I17" i="1"/>
  <c r="I18" i="11"/>
  <c r="I18" i="1"/>
  <c r="H18" i="11"/>
  <c r="G18" i="15"/>
  <c r="G13" i="2"/>
  <c r="H17" i="6"/>
  <c r="K17" i="6" s="1"/>
  <c r="L17" i="6" s="1"/>
  <c r="H18" i="15"/>
  <c r="J15" i="3"/>
  <c r="M15" i="3" s="1"/>
  <c r="N15" i="3" s="1"/>
  <c r="H18" i="5"/>
  <c r="I18" i="15"/>
  <c r="M15" i="2"/>
  <c r="N15" i="2" s="1"/>
  <c r="G9" i="4"/>
  <c r="G18" i="4" s="1"/>
  <c r="K18" i="15"/>
  <c r="H19" i="1"/>
  <c r="K18" i="3"/>
  <c r="J9" i="3"/>
  <c r="M9" i="3" s="1"/>
  <c r="N9" i="3" s="1"/>
  <c r="J12" i="3"/>
  <c r="M12" i="3" s="1"/>
  <c r="N12" i="3" s="1"/>
  <c r="J17" i="10"/>
  <c r="M17" i="10" s="1"/>
  <c r="N17" i="10" s="1"/>
  <c r="I18" i="14"/>
  <c r="I18" i="4"/>
  <c r="I18" i="2"/>
  <c r="L11" i="2"/>
  <c r="L12" i="3"/>
  <c r="H18" i="8"/>
  <c r="L17" i="10"/>
  <c r="H18" i="13"/>
  <c r="I18" i="16"/>
  <c r="R18" i="16"/>
  <c r="U8" i="16"/>
  <c r="L12" i="2"/>
  <c r="M12" i="2"/>
  <c r="N12" i="2" s="1"/>
  <c r="U9" i="1"/>
  <c r="R19" i="1"/>
  <c r="J8" i="15"/>
  <c r="J8" i="12"/>
  <c r="J8" i="8"/>
  <c r="J8" i="9"/>
  <c r="L8" i="9" s="1"/>
  <c r="J8" i="5"/>
  <c r="J8" i="7"/>
  <c r="L8" i="7" s="1"/>
  <c r="J8" i="14"/>
  <c r="J8" i="13"/>
  <c r="J8" i="11"/>
  <c r="J8" i="3"/>
  <c r="L8" i="3" s="1"/>
  <c r="J8" i="10"/>
  <c r="L8" i="10" s="1"/>
  <c r="J8" i="4"/>
  <c r="G8" i="2"/>
  <c r="M11" i="8"/>
  <c r="N11" i="8" s="1"/>
  <c r="L11" i="8"/>
  <c r="G19" i="1"/>
  <c r="K18" i="2"/>
  <c r="L9" i="2"/>
  <c r="L15" i="3"/>
  <c r="M13" i="9"/>
  <c r="N13" i="9" s="1"/>
  <c r="L13" i="9"/>
  <c r="L19" i="1"/>
  <c r="J8" i="2"/>
  <c r="L8" i="2" s="1"/>
  <c r="L11" i="4"/>
  <c r="J13" i="6"/>
  <c r="I9" i="1"/>
  <c r="I19" i="1" s="1"/>
  <c r="J16" i="15"/>
  <c r="M16" i="15" s="1"/>
  <c r="N16" i="15" s="1"/>
  <c r="J16" i="12"/>
  <c r="M16" i="12" s="1"/>
  <c r="N16" i="12" s="1"/>
  <c r="J16" i="13"/>
  <c r="M16" i="13" s="1"/>
  <c r="N16" i="13" s="1"/>
  <c r="J16" i="10"/>
  <c r="M16" i="10" s="1"/>
  <c r="N16" i="10" s="1"/>
  <c r="J16" i="14"/>
  <c r="M16" i="14" s="1"/>
  <c r="N16" i="14" s="1"/>
  <c r="J16" i="11"/>
  <c r="M16" i="11" s="1"/>
  <c r="N16" i="11" s="1"/>
  <c r="J16" i="9"/>
  <c r="M16" i="9" s="1"/>
  <c r="N16" i="9" s="1"/>
  <c r="J16" i="5"/>
  <c r="J16" i="8"/>
  <c r="J16" i="7"/>
  <c r="M16" i="7" s="1"/>
  <c r="N16" i="7" s="1"/>
  <c r="H16" i="6"/>
  <c r="K16" i="6" s="1"/>
  <c r="L16" i="6" s="1"/>
  <c r="J16" i="3"/>
  <c r="M16" i="3" s="1"/>
  <c r="N16" i="3" s="1"/>
  <c r="J16" i="2"/>
  <c r="M16" i="2" s="1"/>
  <c r="N16" i="2" s="1"/>
  <c r="O18" i="3"/>
  <c r="G9" i="3"/>
  <c r="G18" i="3" s="1"/>
  <c r="L16" i="4"/>
  <c r="J10" i="14"/>
  <c r="J10" i="11"/>
  <c r="J10" i="15"/>
  <c r="M10" i="15" s="1"/>
  <c r="N10" i="15" s="1"/>
  <c r="J10" i="8"/>
  <c r="M10" i="8" s="1"/>
  <c r="N10" i="8" s="1"/>
  <c r="J10" i="4"/>
  <c r="M10" i="4" s="1"/>
  <c r="N10" i="4" s="1"/>
  <c r="J10" i="9"/>
  <c r="J10" i="5"/>
  <c r="J10" i="13"/>
  <c r="J10" i="12"/>
  <c r="M10" i="12" s="1"/>
  <c r="N10" i="12" s="1"/>
  <c r="J10" i="10"/>
  <c r="J10" i="2"/>
  <c r="M10" i="2" s="1"/>
  <c r="N10" i="2" s="1"/>
  <c r="J10" i="7"/>
  <c r="J14" i="8"/>
  <c r="J14" i="14"/>
  <c r="M14" i="14" s="1"/>
  <c r="N14" i="14" s="1"/>
  <c r="J14" i="11"/>
  <c r="M14" i="11" s="1"/>
  <c r="N14" i="11" s="1"/>
  <c r="J14" i="15"/>
  <c r="M14" i="15" s="1"/>
  <c r="N14" i="15" s="1"/>
  <c r="J14" i="12"/>
  <c r="M14" i="12" s="1"/>
  <c r="N14" i="12" s="1"/>
  <c r="J14" i="9"/>
  <c r="M14" i="9" s="1"/>
  <c r="N14" i="9" s="1"/>
  <c r="J14" i="13"/>
  <c r="M14" i="13" s="1"/>
  <c r="N14" i="13" s="1"/>
  <c r="J14" i="10"/>
  <c r="M14" i="10" s="1"/>
  <c r="N14" i="10" s="1"/>
  <c r="H14" i="6"/>
  <c r="J14" i="4"/>
  <c r="J14" i="5"/>
  <c r="M14" i="5" s="1"/>
  <c r="N14" i="5" s="1"/>
  <c r="J14" i="7"/>
  <c r="M14" i="7" s="1"/>
  <c r="N14" i="7" s="1"/>
  <c r="J14" i="3"/>
  <c r="M14" i="3" s="1"/>
  <c r="N14" i="3" s="1"/>
  <c r="G14" i="2"/>
  <c r="O19" i="1"/>
  <c r="H8" i="6"/>
  <c r="J8" i="6" s="1"/>
  <c r="K18" i="7"/>
  <c r="M15" i="7"/>
  <c r="N15" i="7" s="1"/>
  <c r="L15" i="7"/>
  <c r="J12" i="13"/>
  <c r="M12" i="13" s="1"/>
  <c r="N12" i="13" s="1"/>
  <c r="J12" i="10"/>
  <c r="M12" i="10" s="1"/>
  <c r="N12" i="10" s="1"/>
  <c r="J12" i="14"/>
  <c r="M12" i="14" s="1"/>
  <c r="N12" i="14" s="1"/>
  <c r="J12" i="11"/>
  <c r="M12" i="11" s="1"/>
  <c r="N12" i="11" s="1"/>
  <c r="J12" i="15"/>
  <c r="M12" i="15" s="1"/>
  <c r="N12" i="15" s="1"/>
  <c r="J12" i="12"/>
  <c r="M12" i="12" s="1"/>
  <c r="N12" i="12" s="1"/>
  <c r="J12" i="9"/>
  <c r="M12" i="9" s="1"/>
  <c r="N12" i="9" s="1"/>
  <c r="J12" i="7"/>
  <c r="J12" i="4"/>
  <c r="J12" i="8"/>
  <c r="M12" i="8" s="1"/>
  <c r="N12" i="8" s="1"/>
  <c r="H12" i="6"/>
  <c r="K12" i="6" s="1"/>
  <c r="L12" i="6" s="1"/>
  <c r="J12" i="5"/>
  <c r="M12" i="5" s="1"/>
  <c r="N12" i="5" s="1"/>
  <c r="G10" i="2"/>
  <c r="G12" i="2"/>
  <c r="L12" i="5"/>
  <c r="J10" i="3"/>
  <c r="J9" i="6"/>
  <c r="L14" i="5"/>
  <c r="J10" i="6"/>
  <c r="J15" i="14"/>
  <c r="J15" i="11"/>
  <c r="J15" i="15"/>
  <c r="M15" i="15" s="1"/>
  <c r="N15" i="15" s="1"/>
  <c r="J15" i="8"/>
  <c r="M15" i="8" s="1"/>
  <c r="N15" i="8" s="1"/>
  <c r="J15" i="13"/>
  <c r="J15" i="12"/>
  <c r="M15" i="12" s="1"/>
  <c r="N15" i="12" s="1"/>
  <c r="J15" i="9"/>
  <c r="M15" i="9" s="1"/>
  <c r="N15" i="9" s="1"/>
  <c r="J15" i="4"/>
  <c r="M15" i="4" s="1"/>
  <c r="N15" i="4" s="1"/>
  <c r="J15" i="10"/>
  <c r="H15" i="6"/>
  <c r="K15" i="6" s="1"/>
  <c r="L15" i="6" s="1"/>
  <c r="J15" i="5"/>
  <c r="J17" i="15"/>
  <c r="M17" i="15" s="1"/>
  <c r="N17" i="15" s="1"/>
  <c r="J17" i="12"/>
  <c r="J17" i="9"/>
  <c r="J17" i="8"/>
  <c r="J17" i="14"/>
  <c r="J17" i="5"/>
  <c r="J17" i="7"/>
  <c r="J17" i="3"/>
  <c r="J17" i="13"/>
  <c r="M17" i="13" s="1"/>
  <c r="N17" i="13" s="1"/>
  <c r="J17" i="11"/>
  <c r="G11" i="2"/>
  <c r="G17" i="2"/>
  <c r="I18" i="3"/>
  <c r="J11" i="3"/>
  <c r="J17" i="4"/>
  <c r="M17" i="4" s="1"/>
  <c r="N17" i="4" s="1"/>
  <c r="L9" i="5"/>
  <c r="G9" i="6"/>
  <c r="G18" i="6" s="1"/>
  <c r="H18" i="7"/>
  <c r="L15" i="12"/>
  <c r="Q18" i="7"/>
  <c r="G9" i="7"/>
  <c r="G18" i="7" s="1"/>
  <c r="J9" i="13"/>
  <c r="J9" i="10"/>
  <c r="J9" i="9"/>
  <c r="J9" i="15"/>
  <c r="J9" i="7"/>
  <c r="J9" i="4"/>
  <c r="M9" i="4" s="1"/>
  <c r="N9" i="4" s="1"/>
  <c r="J9" i="14"/>
  <c r="M9" i="14" s="1"/>
  <c r="N9" i="14" s="1"/>
  <c r="J9" i="12"/>
  <c r="J11" i="9"/>
  <c r="J11" i="15"/>
  <c r="M11" i="15" s="1"/>
  <c r="N11" i="15" s="1"/>
  <c r="J11" i="12"/>
  <c r="M11" i="12" s="1"/>
  <c r="N11" i="12" s="1"/>
  <c r="J11" i="13"/>
  <c r="M11" i="13" s="1"/>
  <c r="N11" i="13" s="1"/>
  <c r="J11" i="10"/>
  <c r="M11" i="10" s="1"/>
  <c r="N11" i="10" s="1"/>
  <c r="J11" i="14"/>
  <c r="M11" i="14" s="1"/>
  <c r="N11" i="14" s="1"/>
  <c r="J11" i="11"/>
  <c r="M11" i="11" s="1"/>
  <c r="N11" i="11" s="1"/>
  <c r="J11" i="5"/>
  <c r="J11" i="7"/>
  <c r="M11" i="7" s="1"/>
  <c r="N11" i="7" s="1"/>
  <c r="J13" i="13"/>
  <c r="J13" i="10"/>
  <c r="J13" i="15"/>
  <c r="J13" i="7"/>
  <c r="M13" i="7" s="1"/>
  <c r="N13" i="7" s="1"/>
  <c r="H13" i="6"/>
  <c r="K13" i="6" s="1"/>
  <c r="L13" i="6" s="1"/>
  <c r="J13" i="3"/>
  <c r="M13" i="3" s="1"/>
  <c r="N13" i="3" s="1"/>
  <c r="J13" i="12"/>
  <c r="J13" i="4"/>
  <c r="M13" i="4" s="1"/>
  <c r="N13" i="4" s="1"/>
  <c r="J13" i="14"/>
  <c r="M13" i="14" s="1"/>
  <c r="N13" i="14" s="1"/>
  <c r="J13" i="11"/>
  <c r="M13" i="11" s="1"/>
  <c r="N13" i="11" s="1"/>
  <c r="J13" i="2"/>
  <c r="L14" i="3"/>
  <c r="K18" i="4"/>
  <c r="K18" i="5"/>
  <c r="G9" i="5"/>
  <c r="G18" i="5" s="1"/>
  <c r="J13" i="5"/>
  <c r="M13" i="5" s="1"/>
  <c r="N13" i="5" s="1"/>
  <c r="H9" i="6"/>
  <c r="K9" i="6" s="1"/>
  <c r="L9" i="6" s="1"/>
  <c r="J11" i="6"/>
  <c r="I18" i="7"/>
  <c r="L14" i="7"/>
  <c r="J13" i="8"/>
  <c r="M13" i="8" s="1"/>
  <c r="N13" i="8" s="1"/>
  <c r="J9" i="11"/>
  <c r="M9" i="11" s="1"/>
  <c r="N9" i="11" s="1"/>
  <c r="L13" i="8"/>
  <c r="K18" i="9"/>
  <c r="G9" i="9"/>
  <c r="G18" i="9" s="1"/>
  <c r="O18" i="9"/>
  <c r="L16" i="14"/>
  <c r="I18" i="6"/>
  <c r="K18" i="8"/>
  <c r="L9" i="8"/>
  <c r="L12" i="9"/>
  <c r="L13" i="11"/>
  <c r="L10" i="12"/>
  <c r="L8" i="4"/>
  <c r="L12" i="10"/>
  <c r="L16" i="10"/>
  <c r="L16" i="11"/>
  <c r="L8" i="13"/>
  <c r="H18" i="9"/>
  <c r="G9" i="11"/>
  <c r="G18" i="11" s="1"/>
  <c r="L16" i="12"/>
  <c r="L12" i="13"/>
  <c r="L16" i="13"/>
  <c r="L12" i="14"/>
  <c r="L11" i="15"/>
  <c r="I18" i="9"/>
  <c r="I18" i="10"/>
  <c r="L11" i="11"/>
  <c r="G9" i="12"/>
  <c r="G18" i="12" s="1"/>
  <c r="L12" i="12"/>
  <c r="H18" i="14"/>
  <c r="K18" i="10"/>
  <c r="K18" i="13"/>
  <c r="P18" i="15"/>
  <c r="G9" i="10"/>
  <c r="G18" i="10" s="1"/>
  <c r="G9" i="13"/>
  <c r="G18" i="13" s="1"/>
  <c r="K18" i="11"/>
  <c r="K18" i="14"/>
  <c r="L15" i="8" l="1"/>
  <c r="L17" i="15"/>
  <c r="L10" i="4"/>
  <c r="J17" i="6"/>
  <c r="L14" i="13"/>
  <c r="L9" i="3"/>
  <c r="L14" i="15"/>
  <c r="J16" i="6"/>
  <c r="L14" i="9"/>
  <c r="L15" i="15"/>
  <c r="L12" i="15"/>
  <c r="L13" i="5"/>
  <c r="L14" i="12"/>
  <c r="L16" i="15"/>
  <c r="L14" i="11"/>
  <c r="L14" i="14"/>
  <c r="L12" i="11"/>
  <c r="L17" i="4"/>
  <c r="L11" i="12"/>
  <c r="U18" i="16"/>
  <c r="X8" i="16"/>
  <c r="M11" i="3"/>
  <c r="N11" i="3" s="1"/>
  <c r="L11" i="3"/>
  <c r="M17" i="12"/>
  <c r="N17" i="12" s="1"/>
  <c r="L17" i="12"/>
  <c r="U19" i="1"/>
  <c r="X9" i="1"/>
  <c r="L11" i="14"/>
  <c r="L11" i="10"/>
  <c r="L13" i="14"/>
  <c r="L10" i="15"/>
  <c r="M9" i="7"/>
  <c r="N9" i="7" s="1"/>
  <c r="L9" i="7"/>
  <c r="L15" i="9"/>
  <c r="L17" i="7"/>
  <c r="M17" i="7"/>
  <c r="N17" i="7" s="1"/>
  <c r="L9" i="4"/>
  <c r="M12" i="4"/>
  <c r="N12" i="4" s="1"/>
  <c r="L12" i="4"/>
  <c r="L13" i="7"/>
  <c r="M14" i="8"/>
  <c r="N14" i="8" s="1"/>
  <c r="L14" i="8"/>
  <c r="M10" i="13"/>
  <c r="N10" i="13" s="1"/>
  <c r="L10" i="13"/>
  <c r="M10" i="11"/>
  <c r="N10" i="11" s="1"/>
  <c r="L10" i="11"/>
  <c r="J18" i="13"/>
  <c r="L18" i="13" s="1"/>
  <c r="M8" i="13"/>
  <c r="M8" i="12"/>
  <c r="J18" i="12"/>
  <c r="L18" i="12" s="1"/>
  <c r="L8" i="12"/>
  <c r="M8" i="8"/>
  <c r="J18" i="8"/>
  <c r="L18" i="8" s="1"/>
  <c r="L8" i="8"/>
  <c r="L9" i="14"/>
  <c r="L10" i="8"/>
  <c r="M13" i="2"/>
  <c r="N13" i="2" s="1"/>
  <c r="L13" i="2"/>
  <c r="L11" i="5"/>
  <c r="M11" i="5"/>
  <c r="N11" i="5" s="1"/>
  <c r="M9" i="15"/>
  <c r="N9" i="15" s="1"/>
  <c r="L9" i="15"/>
  <c r="M17" i="5"/>
  <c r="N17" i="5" s="1"/>
  <c r="L17" i="5"/>
  <c r="L15" i="5"/>
  <c r="M15" i="5"/>
  <c r="N15" i="5" s="1"/>
  <c r="M15" i="13"/>
  <c r="N15" i="13" s="1"/>
  <c r="L15" i="13"/>
  <c r="M12" i="7"/>
  <c r="N12" i="7" s="1"/>
  <c r="L12" i="7"/>
  <c r="L16" i="3"/>
  <c r="L10" i="5"/>
  <c r="M10" i="5"/>
  <c r="N10" i="5" s="1"/>
  <c r="M10" i="14"/>
  <c r="N10" i="14" s="1"/>
  <c r="L10" i="14"/>
  <c r="L16" i="8"/>
  <c r="M16" i="8"/>
  <c r="N16" i="8" s="1"/>
  <c r="L16" i="7"/>
  <c r="G18" i="2"/>
  <c r="M8" i="14"/>
  <c r="L8" i="14"/>
  <c r="J18" i="14"/>
  <c r="L18" i="14" s="1"/>
  <c r="M8" i="15"/>
  <c r="J18" i="15"/>
  <c r="L18" i="15" s="1"/>
  <c r="L8" i="15"/>
  <c r="L10" i="2"/>
  <c r="M13" i="12"/>
  <c r="N13" i="12" s="1"/>
  <c r="L13" i="12"/>
  <c r="M13" i="13"/>
  <c r="N13" i="13" s="1"/>
  <c r="L13" i="13"/>
  <c r="L17" i="3"/>
  <c r="M17" i="3"/>
  <c r="N17" i="3" s="1"/>
  <c r="M15" i="14"/>
  <c r="N15" i="14" s="1"/>
  <c r="L15" i="14"/>
  <c r="M8" i="11"/>
  <c r="J18" i="11"/>
  <c r="L18" i="11" s="1"/>
  <c r="L8" i="11"/>
  <c r="L16" i="9"/>
  <c r="L17" i="13"/>
  <c r="L12" i="8"/>
  <c r="L9" i="11"/>
  <c r="M11" i="9"/>
  <c r="L11" i="9"/>
  <c r="M9" i="9"/>
  <c r="N9" i="9" s="1"/>
  <c r="L9" i="9"/>
  <c r="M17" i="14"/>
  <c r="N17" i="14" s="1"/>
  <c r="L17" i="14"/>
  <c r="J12" i="6"/>
  <c r="J15" i="6"/>
  <c r="M10" i="7"/>
  <c r="N10" i="7" s="1"/>
  <c r="L10" i="7"/>
  <c r="L10" i="9"/>
  <c r="M10" i="9"/>
  <c r="N10" i="9" s="1"/>
  <c r="L14" i="10"/>
  <c r="L16" i="5"/>
  <c r="M16" i="5"/>
  <c r="N16" i="5" s="1"/>
  <c r="M8" i="2"/>
  <c r="J18" i="2"/>
  <c r="L18" i="2" s="1"/>
  <c r="L11" i="7"/>
  <c r="M8" i="4"/>
  <c r="J18" i="4"/>
  <c r="L18" i="4" s="1"/>
  <c r="J18" i="7"/>
  <c r="L18" i="7" s="1"/>
  <c r="M8" i="7"/>
  <c r="L13" i="3"/>
  <c r="M13" i="15"/>
  <c r="N13" i="15" s="1"/>
  <c r="L13" i="15"/>
  <c r="M9" i="12"/>
  <c r="N9" i="12" s="1"/>
  <c r="L9" i="12"/>
  <c r="M9" i="10"/>
  <c r="N9" i="10" s="1"/>
  <c r="L9" i="10"/>
  <c r="M17" i="11"/>
  <c r="N17" i="11" s="1"/>
  <c r="L17" i="11"/>
  <c r="M17" i="8"/>
  <c r="N17" i="8" s="1"/>
  <c r="L17" i="8"/>
  <c r="M15" i="10"/>
  <c r="N15" i="10" s="1"/>
  <c r="L15" i="10"/>
  <c r="K8" i="6"/>
  <c r="H18" i="6"/>
  <c r="J18" i="6" s="1"/>
  <c r="M14" i="4"/>
  <c r="N14" i="4" s="1"/>
  <c r="L14" i="4"/>
  <c r="J18" i="10"/>
  <c r="L18" i="10" s="1"/>
  <c r="M8" i="10"/>
  <c r="M8" i="5"/>
  <c r="J18" i="5"/>
  <c r="L18" i="5" s="1"/>
  <c r="L8" i="5"/>
  <c r="L16" i="2"/>
  <c r="M13" i="10"/>
  <c r="N13" i="10" s="1"/>
  <c r="L13" i="10"/>
  <c r="M9" i="13"/>
  <c r="N9" i="13" s="1"/>
  <c r="L9" i="13"/>
  <c r="L13" i="4"/>
  <c r="M17" i="9"/>
  <c r="N17" i="9" s="1"/>
  <c r="L17" i="9"/>
  <c r="M15" i="11"/>
  <c r="N15" i="11" s="1"/>
  <c r="L15" i="11"/>
  <c r="L10" i="3"/>
  <c r="M10" i="3"/>
  <c r="N10" i="3" s="1"/>
  <c r="K14" i="6"/>
  <c r="L14" i="6" s="1"/>
  <c r="J14" i="6"/>
  <c r="M10" i="10"/>
  <c r="N10" i="10" s="1"/>
  <c r="L10" i="10"/>
  <c r="L11" i="13"/>
  <c r="J18" i="3"/>
  <c r="L18" i="3" s="1"/>
  <c r="M8" i="3"/>
  <c r="J18" i="9"/>
  <c r="L18" i="9" s="1"/>
  <c r="M8" i="9"/>
  <c r="L15" i="4"/>
  <c r="AA8" i="16" l="1"/>
  <c r="X18" i="16"/>
  <c r="L8" i="6"/>
  <c r="K18" i="6"/>
  <c r="L18" i="6" s="1"/>
  <c r="N8" i="2"/>
  <c r="M18" i="2"/>
  <c r="N18" i="2" s="1"/>
  <c r="N8" i="11"/>
  <c r="M18" i="11"/>
  <c r="N18" i="11" s="1"/>
  <c r="M18" i="15"/>
  <c r="N18" i="15" s="1"/>
  <c r="N8" i="15"/>
  <c r="M18" i="10"/>
  <c r="N18" i="10" s="1"/>
  <c r="N8" i="10"/>
  <c r="M18" i="3"/>
  <c r="N18" i="3" s="1"/>
  <c r="N8" i="3"/>
  <c r="N8" i="14"/>
  <c r="M18" i="14"/>
  <c r="N18" i="14" s="1"/>
  <c r="N8" i="8"/>
  <c r="M18" i="8"/>
  <c r="N18" i="8" s="1"/>
  <c r="M18" i="5"/>
  <c r="N18" i="5" s="1"/>
  <c r="N8" i="5"/>
  <c r="M18" i="12"/>
  <c r="N18" i="12" s="1"/>
  <c r="N8" i="12"/>
  <c r="M18" i="13"/>
  <c r="N18" i="13" s="1"/>
  <c r="N8" i="13"/>
  <c r="N8" i="4"/>
  <c r="M18" i="4"/>
  <c r="N18" i="4" s="1"/>
  <c r="AA9" i="1"/>
  <c r="X19" i="1"/>
  <c r="M18" i="9"/>
  <c r="N18" i="9" s="1"/>
  <c r="N8" i="9"/>
  <c r="M18" i="7"/>
  <c r="N18" i="7" s="1"/>
  <c r="N8" i="7"/>
  <c r="AD8" i="16" l="1"/>
  <c r="AA18" i="16"/>
  <c r="AD9" i="1"/>
  <c r="AA19" i="1"/>
  <c r="AG8" i="16" l="1"/>
  <c r="AD18" i="16"/>
  <c r="AG9" i="1"/>
  <c r="AD19" i="1"/>
  <c r="AG18" i="16" l="1"/>
  <c r="AJ8" i="16"/>
  <c r="AG19" i="1"/>
  <c r="AJ9" i="1"/>
  <c r="AJ18" i="16" l="1"/>
  <c r="AM8" i="16"/>
  <c r="AM9" i="1"/>
  <c r="AJ19" i="1"/>
  <c r="AP8" i="16" l="1"/>
  <c r="AM18" i="16"/>
  <c r="AP9" i="1"/>
  <c r="AM19" i="1"/>
  <c r="AS8" i="16" l="1"/>
  <c r="AS18" i="16" s="1"/>
  <c r="AP18" i="16"/>
  <c r="AS9" i="1"/>
  <c r="AS19" i="1" s="1"/>
  <c r="AP19" i="1"/>
</calcChain>
</file>

<file path=xl/sharedStrings.xml><?xml version="1.0" encoding="utf-8"?>
<sst xmlns="http://schemas.openxmlformats.org/spreadsheetml/2006/main" count="1531" uniqueCount="159">
  <si>
    <t>CENTRO DE CONVENCIONES DE MORELIA</t>
  </si>
  <si>
    <t xml:space="preserve">PROGRAMA OPERATIVO ANUAL </t>
  </si>
  <si>
    <t>EJERCICIO 2024</t>
  </si>
  <si>
    <t>TIPO DE INDICADOR</t>
  </si>
  <si>
    <t>RESUMEN NARRATIVO</t>
  </si>
  <si>
    <t>INDICADOR</t>
  </si>
  <si>
    <t>FRECUENCIA</t>
  </si>
  <si>
    <t>UNIDAD DE MEDIDA</t>
  </si>
  <si>
    <t>DIMENSIÓN</t>
  </si>
  <si>
    <t>META ANUAL</t>
  </si>
  <si>
    <t>CALENDARIZACIÓN</t>
  </si>
  <si>
    <t>ENERO</t>
  </si>
  <si>
    <t>FEBRERO</t>
  </si>
  <si>
    <t>MARZO</t>
  </si>
  <si>
    <t>ABRIL</t>
  </si>
  <si>
    <t>MAYO</t>
  </si>
  <si>
    <t>JUNIO</t>
  </si>
  <si>
    <t>JULIO</t>
  </si>
  <si>
    <t>AGOSTO</t>
  </si>
  <si>
    <t>SEPTIEMBRE</t>
  </si>
  <si>
    <t>OCTUBRE</t>
  </si>
  <si>
    <t>NOVIEMBRE</t>
  </si>
  <si>
    <t>DICIEMBRE</t>
  </si>
  <si>
    <t>PROG</t>
  </si>
  <si>
    <t>ALC</t>
  </si>
  <si>
    <t>% AVAN</t>
  </si>
  <si>
    <t>ACUM</t>
  </si>
  <si>
    <t xml:space="preserve">Gestión </t>
  </si>
  <si>
    <t>Prestación de servicios integrales para la realización de Eventos, Congresos y Exposiciones</t>
  </si>
  <si>
    <t>Número de eventos realizados en el Centro de Convenciones de Morelia</t>
  </si>
  <si>
    <t xml:space="preserve">Mensual </t>
  </si>
  <si>
    <r>
      <rPr>
        <sz val="9"/>
        <color theme="1"/>
        <rFont val="Arial Narrow"/>
      </rPr>
      <t>Eventos</t>
    </r>
    <r>
      <rPr>
        <b/>
        <sz val="9"/>
        <color theme="1"/>
        <rFont val="Arial Narrow"/>
      </rPr>
      <t xml:space="preserve"> </t>
    </r>
  </si>
  <si>
    <t>Eficacia</t>
  </si>
  <si>
    <t>Gestión</t>
  </si>
  <si>
    <t>Incremento  en atracción de personas interesadas en las Actividades ofrecidas por el Orquidario.</t>
  </si>
  <si>
    <t>Porcentaje de personas que acuden a los servicios ofrecidos por el Orquidario</t>
  </si>
  <si>
    <t>Personas</t>
  </si>
  <si>
    <t>Incremento  en atracción de personas interesadas en las Actividades ofrecidas por el Planetario.</t>
  </si>
  <si>
    <t>Porcentaje de personas que acuden a los servicios ofrecidos por el Planetario</t>
  </si>
  <si>
    <t xml:space="preserve">Eficacia </t>
  </si>
  <si>
    <t>Incremento  en atracción de personas interesadas en las Actividades ofrecidas por el Departamento de Idiomas.</t>
  </si>
  <si>
    <t>Porcentaje de personas que acuden a los servicios ofrecidos por el Departamento de Idiomas</t>
  </si>
  <si>
    <t>Conservación y Mantenimiento del Centro de Convenciones de Morelia</t>
  </si>
  <si>
    <t>Mantenimientos realizados</t>
  </si>
  <si>
    <t>Mantenimiento</t>
  </si>
  <si>
    <t>Adquisición de vehículos para los servicios contratados de cocina</t>
  </si>
  <si>
    <t xml:space="preserve">Compra de vehículos </t>
  </si>
  <si>
    <t>Anual</t>
  </si>
  <si>
    <t>Vehículo</t>
  </si>
  <si>
    <t xml:space="preserve">Administración de Recursos </t>
  </si>
  <si>
    <t>Elaboración de Declaraciones de Impuestos</t>
  </si>
  <si>
    <t>Declaración</t>
  </si>
  <si>
    <t>Elaboración de Estados Financieros</t>
  </si>
  <si>
    <t>Informe</t>
  </si>
  <si>
    <t>Elaboración de Nóminas y timbrado ante SHCP</t>
  </si>
  <si>
    <t>Nómina</t>
  </si>
  <si>
    <t>Elaboración de Reporte de Programa Operativo</t>
  </si>
  <si>
    <t>Reporte</t>
  </si>
  <si>
    <t xml:space="preserve">DISMINUCIÓN </t>
  </si>
  <si>
    <t>REVISÓ</t>
  </si>
  <si>
    <t>AUTORIZÓ</t>
  </si>
  <si>
    <t>_____________________________________________</t>
  </si>
  <si>
    <t>_________________________________________</t>
  </si>
  <si>
    <t>DRA. LILIANA GIL GARCÍA</t>
  </si>
  <si>
    <t>LIC. GUSTAVO ADOLFO MENDOZA GARCÍA</t>
  </si>
  <si>
    <t>DELEGADA ADMINISTRATIVO</t>
  </si>
  <si>
    <t>DIRECTOR GENERAL</t>
  </si>
  <si>
    <t>ELABORARON Y RESPONSABLES DE ÁREAS DE APLICACIÓN</t>
  </si>
  <si>
    <t>_________________________________
LIC. GABRIELA LOAIZA NÚÑEZ</t>
  </si>
  <si>
    <t>____________________________
LIC. OSVALDO BERRIOS OCAÑA</t>
  </si>
  <si>
    <t xml:space="preserve">____________________________
LIC. ANA CECILIA MARTÍNEZ ÁNGELES
</t>
  </si>
  <si>
    <t>____________________________
LIC. MÓNICA RESÉNDIZ MORENO</t>
  </si>
  <si>
    <t>______________________________
BIÓL. CRISTÓBAL MÉNDEZ SANTÍZ</t>
  </si>
  <si>
    <t>SUBDIRECTORA DE MERCADOTECNIA Y COMERCIALIZACIÓN</t>
  </si>
  <si>
    <t>SUBDIRECTOR DE OPERACIÓN</t>
  </si>
  <si>
    <t>JEFA DEL DEPARTAMENTO DE PLANETARIO</t>
  </si>
  <si>
    <t>JEFA DEL DEPARTAMENTO DE CIENCIAS E IDIOMAS</t>
  </si>
  <si>
    <t>JEFE DEL DEPARTAMENTO DE ORQUIDARIO</t>
  </si>
  <si>
    <r>
      <rPr>
        <b/>
        <sz val="14"/>
        <color theme="1"/>
        <rFont val="Arial Narrow"/>
      </rPr>
      <t>A</t>
    </r>
    <r>
      <rPr>
        <b/>
        <sz val="12"/>
        <color theme="1"/>
        <rFont val="Arial Narrow"/>
      </rPr>
      <t xml:space="preserve">VANCE DEL </t>
    </r>
    <r>
      <rPr>
        <b/>
        <sz val="14"/>
        <color theme="1"/>
        <rFont val="Arial Narrow"/>
      </rPr>
      <t>P</t>
    </r>
    <r>
      <rPr>
        <b/>
        <sz val="12"/>
        <color theme="1"/>
        <rFont val="Arial Narrow"/>
      </rPr>
      <t xml:space="preserve">ROGRAMA </t>
    </r>
    <r>
      <rPr>
        <b/>
        <sz val="14"/>
        <color theme="1"/>
        <rFont val="Arial Narrow"/>
      </rPr>
      <t>O</t>
    </r>
    <r>
      <rPr>
        <b/>
        <sz val="12"/>
        <color theme="1"/>
        <rFont val="Arial Narrow"/>
      </rPr>
      <t xml:space="preserve">PERATIVO </t>
    </r>
    <r>
      <rPr>
        <b/>
        <sz val="14"/>
        <color theme="1"/>
        <rFont val="Arial Narrow"/>
      </rPr>
      <t>A</t>
    </r>
    <r>
      <rPr>
        <b/>
        <sz val="12"/>
        <color theme="1"/>
        <rFont val="Arial Narrow"/>
      </rPr>
      <t xml:space="preserve">NUAL </t>
    </r>
    <r>
      <rPr>
        <b/>
        <sz val="14"/>
        <color theme="1"/>
        <rFont val="Arial Narrow"/>
      </rPr>
      <t>2024</t>
    </r>
  </si>
  <si>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ENTRO DE </t>
    </r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ONVENCIONES DE </t>
    </r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>ORELIA</t>
    </r>
  </si>
  <si>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 xml:space="preserve">ES QUE SE </t>
    </r>
    <r>
      <rPr>
        <b/>
        <sz val="14"/>
        <color theme="1"/>
        <rFont val="Arial Narrow"/>
      </rPr>
      <t>R</t>
    </r>
    <r>
      <rPr>
        <b/>
        <sz val="12"/>
        <color theme="1"/>
        <rFont val="Arial Narrow"/>
      </rPr>
      <t xml:space="preserve">EPORTA: </t>
    </r>
    <r>
      <rPr>
        <b/>
        <sz val="14"/>
        <color theme="1"/>
        <rFont val="Arial Narrow"/>
      </rPr>
      <t>E</t>
    </r>
    <r>
      <rPr>
        <b/>
        <sz val="12"/>
        <color theme="1"/>
        <rFont val="Arial Narrow"/>
      </rPr>
      <t>NERO</t>
    </r>
  </si>
  <si>
    <t>DIFERENCIA DE UNIDADES</t>
  </si>
  <si>
    <t>POR ALC</t>
  </si>
  <si>
    <t>METAS CALENDARIZADAS POR MES</t>
  </si>
  <si>
    <t>%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</si>
  <si>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</si>
  <si>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</si>
  <si>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</si>
  <si>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</si>
  <si>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</si>
  <si>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</si>
  <si>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</si>
  <si>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</si>
  <si>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</si>
  <si>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</si>
  <si>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</si>
  <si>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</si>
  <si>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r>
      <rPr>
        <sz val="9"/>
        <color theme="1"/>
        <rFont val="Arial Narrow"/>
      </rPr>
      <t>Eventos</t>
    </r>
    <r>
      <rPr>
        <b/>
        <sz val="9"/>
        <color theme="1"/>
        <rFont val="Arial Narrow"/>
      </rPr>
      <t xml:space="preserve"> </t>
    </r>
  </si>
  <si>
    <t>LIC. OSCAR CELIS SILVA</t>
  </si>
  <si>
    <t>DELEGADA ADMINISTRATIVA</t>
  </si>
  <si>
    <t>AVANCE DEL PROGRAMA OPERATIVO ANUAL 2024</t>
  </si>
  <si>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ENTRO DE </t>
    </r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ONVENCIONES DE </t>
    </r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>ORELIA</t>
    </r>
  </si>
  <si>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 xml:space="preserve">ES QUE SE </t>
    </r>
    <r>
      <rPr>
        <b/>
        <sz val="14"/>
        <color theme="1"/>
        <rFont val="Arial Narrow"/>
      </rPr>
      <t>R</t>
    </r>
    <r>
      <rPr>
        <b/>
        <sz val="12"/>
        <color theme="1"/>
        <rFont val="Arial Narrow"/>
      </rPr>
      <t>EPORTA: FEBRERO</t>
    </r>
  </si>
  <si>
    <r>
      <rPr>
        <sz val="9"/>
        <color theme="1"/>
        <rFont val="Arial Narrow"/>
      </rPr>
      <t>Eventos</t>
    </r>
    <r>
      <rPr>
        <b/>
        <sz val="9"/>
        <color theme="1"/>
        <rFont val="Arial Narrow"/>
      </rPr>
      <t xml:space="preserve"> </t>
    </r>
  </si>
  <si>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ENTRO DE </t>
    </r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ONVENCIONES DE </t>
    </r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>ORELIA</t>
    </r>
  </si>
  <si>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 xml:space="preserve">ES QUE SE </t>
    </r>
    <r>
      <rPr>
        <b/>
        <sz val="14"/>
        <color theme="1"/>
        <rFont val="Arial Narrow"/>
      </rPr>
      <t>R</t>
    </r>
    <r>
      <rPr>
        <b/>
        <sz val="12"/>
        <color theme="1"/>
        <rFont val="Arial Narrow"/>
      </rPr>
      <t>EPORTA: MARZO</t>
    </r>
  </si>
  <si>
    <r>
      <rPr>
        <sz val="9"/>
        <color theme="1"/>
        <rFont val="Arial Narrow"/>
      </rPr>
      <t>Eventos</t>
    </r>
    <r>
      <rPr>
        <b/>
        <sz val="9"/>
        <color theme="1"/>
        <rFont val="Arial Narrow"/>
      </rPr>
      <t xml:space="preserve"> </t>
    </r>
  </si>
  <si>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ENTRO DE </t>
    </r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ONVENCIONES DE </t>
    </r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>ORELIA</t>
    </r>
  </si>
  <si>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 xml:space="preserve">ES QUE SE </t>
    </r>
    <r>
      <rPr>
        <b/>
        <sz val="14"/>
        <color theme="1"/>
        <rFont val="Arial Narrow"/>
      </rPr>
      <t>R</t>
    </r>
    <r>
      <rPr>
        <b/>
        <sz val="12"/>
        <color theme="1"/>
        <rFont val="Arial Narrow"/>
      </rPr>
      <t>EPORTA: ABRIL</t>
    </r>
  </si>
  <si>
    <r>
      <rPr>
        <sz val="9"/>
        <color theme="1"/>
        <rFont val="Arial Narrow"/>
      </rPr>
      <t>Eventos</t>
    </r>
    <r>
      <rPr>
        <b/>
        <sz val="9"/>
        <color theme="1"/>
        <rFont val="Arial Narrow"/>
      </rPr>
      <t xml:space="preserve"> </t>
    </r>
  </si>
  <si>
    <r>
      <rPr>
        <b/>
        <sz val="14"/>
        <color theme="1"/>
        <rFont val="Arial Narrow"/>
      </rPr>
      <t>A</t>
    </r>
    <r>
      <rPr>
        <b/>
        <sz val="12"/>
        <color theme="1"/>
        <rFont val="Arial Narrow"/>
      </rPr>
      <t xml:space="preserve">VANCE DEL </t>
    </r>
    <r>
      <rPr>
        <b/>
        <sz val="14"/>
        <color theme="1"/>
        <rFont val="Arial Narrow"/>
      </rPr>
      <t>P</t>
    </r>
    <r>
      <rPr>
        <b/>
        <sz val="12"/>
        <color theme="1"/>
        <rFont val="Arial Narrow"/>
      </rPr>
      <t xml:space="preserve">ROGRAMA </t>
    </r>
    <r>
      <rPr>
        <b/>
        <sz val="14"/>
        <color theme="1"/>
        <rFont val="Arial Narrow"/>
      </rPr>
      <t>O</t>
    </r>
    <r>
      <rPr>
        <b/>
        <sz val="12"/>
        <color theme="1"/>
        <rFont val="Arial Narrow"/>
      </rPr>
      <t xml:space="preserve">PERATIVO </t>
    </r>
    <r>
      <rPr>
        <b/>
        <sz val="14"/>
        <color theme="1"/>
        <rFont val="Arial Narrow"/>
      </rPr>
      <t>A</t>
    </r>
    <r>
      <rPr>
        <b/>
        <sz val="12"/>
        <color theme="1"/>
        <rFont val="Arial Narrow"/>
      </rPr>
      <t xml:space="preserve">NUAL </t>
    </r>
    <r>
      <rPr>
        <b/>
        <sz val="14"/>
        <color theme="1"/>
        <rFont val="Arial Narrow"/>
      </rPr>
      <t>2024</t>
    </r>
  </si>
  <si>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ENTRO DE </t>
    </r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ONVENCIONES DE </t>
    </r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>ORELIA</t>
    </r>
  </si>
  <si>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 xml:space="preserve">ES QUE SE </t>
    </r>
    <r>
      <rPr>
        <b/>
        <sz val="14"/>
        <color theme="1"/>
        <rFont val="Arial Narrow"/>
      </rPr>
      <t>R</t>
    </r>
    <r>
      <rPr>
        <b/>
        <sz val="12"/>
        <color theme="1"/>
        <rFont val="Arial Narrow"/>
      </rPr>
      <t>EPORTA: ACUMULADO A MAYO</t>
    </r>
  </si>
  <si>
    <t>ALC ANUAL</t>
  </si>
  <si>
    <t xml:space="preserve">PROG
ANUAL
</t>
  </si>
  <si>
    <t>ALC A MAYO</t>
  </si>
  <si>
    <r>
      <rPr>
        <sz val="9"/>
        <color theme="1"/>
        <rFont val="Arial Narrow"/>
      </rPr>
      <t>Eventos</t>
    </r>
    <r>
      <rPr>
        <b/>
        <sz val="9"/>
        <color theme="1"/>
        <rFont val="Arial Narrow"/>
      </rPr>
      <t xml:space="preserve"> </t>
    </r>
  </si>
  <si>
    <r>
      <rPr>
        <b/>
        <sz val="14"/>
        <color theme="1"/>
        <rFont val="Arial Narrow"/>
      </rPr>
      <t>A</t>
    </r>
    <r>
      <rPr>
        <b/>
        <sz val="12"/>
        <color theme="1"/>
        <rFont val="Arial Narrow"/>
      </rPr>
      <t xml:space="preserve">VANCE DEL </t>
    </r>
    <r>
      <rPr>
        <b/>
        <sz val="14"/>
        <color theme="1"/>
        <rFont val="Arial Narrow"/>
      </rPr>
      <t>P</t>
    </r>
    <r>
      <rPr>
        <b/>
        <sz val="12"/>
        <color theme="1"/>
        <rFont val="Arial Narrow"/>
      </rPr>
      <t xml:space="preserve">ROGRAMA </t>
    </r>
    <r>
      <rPr>
        <b/>
        <sz val="14"/>
        <color theme="1"/>
        <rFont val="Arial Narrow"/>
      </rPr>
      <t>O</t>
    </r>
    <r>
      <rPr>
        <b/>
        <sz val="12"/>
        <color theme="1"/>
        <rFont val="Arial Narrow"/>
      </rPr>
      <t xml:space="preserve">PERATIVO </t>
    </r>
    <r>
      <rPr>
        <b/>
        <sz val="14"/>
        <color theme="1"/>
        <rFont val="Arial Narrow"/>
      </rPr>
      <t>A</t>
    </r>
    <r>
      <rPr>
        <b/>
        <sz val="12"/>
        <color theme="1"/>
        <rFont val="Arial Narrow"/>
      </rPr>
      <t xml:space="preserve">NUAL </t>
    </r>
    <r>
      <rPr>
        <b/>
        <sz val="14"/>
        <color theme="1"/>
        <rFont val="Arial Narrow"/>
      </rPr>
      <t>2024</t>
    </r>
  </si>
  <si>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ENTRO DE </t>
    </r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ONVENCIONES DE </t>
    </r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>ORELIA</t>
    </r>
  </si>
  <si>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 xml:space="preserve">ES QUE SE </t>
    </r>
    <r>
      <rPr>
        <b/>
        <sz val="14"/>
        <color theme="1"/>
        <rFont val="Arial Narrow"/>
      </rPr>
      <t>R</t>
    </r>
    <r>
      <rPr>
        <b/>
        <sz val="12"/>
        <color theme="1"/>
        <rFont val="Arial Narrow"/>
      </rPr>
      <t>EPORTA: ACUMULADO A MAYO</t>
    </r>
  </si>
  <si>
    <r>
      <rPr>
        <sz val="9"/>
        <color theme="1"/>
        <rFont val="Arial Narrow"/>
      </rPr>
      <t>Eventos</t>
    </r>
    <r>
      <rPr>
        <b/>
        <sz val="9"/>
        <color theme="1"/>
        <rFont val="Arial Narrow"/>
      </rPr>
      <t xml:space="preserve"> </t>
    </r>
  </si>
  <si>
    <r>
      <rPr>
        <b/>
        <sz val="14"/>
        <color theme="1"/>
        <rFont val="Arial Narrow"/>
      </rPr>
      <t>A</t>
    </r>
    <r>
      <rPr>
        <b/>
        <sz val="12"/>
        <color theme="1"/>
        <rFont val="Arial Narrow"/>
      </rPr>
      <t xml:space="preserve">VANCE DEL </t>
    </r>
    <r>
      <rPr>
        <b/>
        <sz val="14"/>
        <color theme="1"/>
        <rFont val="Arial Narrow"/>
      </rPr>
      <t>P</t>
    </r>
    <r>
      <rPr>
        <b/>
        <sz val="12"/>
        <color theme="1"/>
        <rFont val="Arial Narrow"/>
      </rPr>
      <t xml:space="preserve">ROGRAMA </t>
    </r>
    <r>
      <rPr>
        <b/>
        <sz val="14"/>
        <color theme="1"/>
        <rFont val="Arial Narrow"/>
      </rPr>
      <t>O</t>
    </r>
    <r>
      <rPr>
        <b/>
        <sz val="12"/>
        <color theme="1"/>
        <rFont val="Arial Narrow"/>
      </rPr>
      <t xml:space="preserve">PERATIVO </t>
    </r>
    <r>
      <rPr>
        <b/>
        <sz val="14"/>
        <color theme="1"/>
        <rFont val="Arial Narrow"/>
      </rPr>
      <t>A</t>
    </r>
    <r>
      <rPr>
        <b/>
        <sz val="12"/>
        <color theme="1"/>
        <rFont val="Arial Narrow"/>
      </rPr>
      <t xml:space="preserve">NUAL </t>
    </r>
    <r>
      <rPr>
        <b/>
        <sz val="14"/>
        <color theme="1"/>
        <rFont val="Arial Narrow"/>
      </rPr>
      <t>2024</t>
    </r>
  </si>
  <si>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ENTRO DE </t>
    </r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ONVENCIONES DE </t>
    </r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>ORELIA</t>
    </r>
  </si>
  <si>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 xml:space="preserve">ES QUE SE </t>
    </r>
    <r>
      <rPr>
        <b/>
        <sz val="14"/>
        <color theme="1"/>
        <rFont val="Arial Narrow"/>
      </rPr>
      <t>R</t>
    </r>
    <r>
      <rPr>
        <b/>
        <sz val="12"/>
        <color theme="1"/>
        <rFont val="Arial Narrow"/>
      </rPr>
      <t>EPORTA: ACUMULADO A JUNIO</t>
    </r>
  </si>
  <si>
    <r>
      <rPr>
        <sz val="11"/>
        <color theme="1"/>
        <rFont val="Arial Narrow"/>
      </rPr>
      <t>Eventos</t>
    </r>
    <r>
      <rPr>
        <b/>
        <sz val="11"/>
        <color theme="1"/>
        <rFont val="Arial Narrow"/>
      </rPr>
      <t xml:space="preserve"> </t>
    </r>
  </si>
  <si>
    <t>Proyecto</t>
  </si>
  <si>
    <r>
      <rPr>
        <b/>
        <sz val="14"/>
        <color theme="1"/>
        <rFont val="Arial Narrow"/>
      </rPr>
      <t>A</t>
    </r>
    <r>
      <rPr>
        <b/>
        <sz val="12"/>
        <color theme="1"/>
        <rFont val="Arial Narrow"/>
      </rPr>
      <t xml:space="preserve">VANCE DEL </t>
    </r>
    <r>
      <rPr>
        <b/>
        <sz val="14"/>
        <color theme="1"/>
        <rFont val="Arial Narrow"/>
      </rPr>
      <t>P</t>
    </r>
    <r>
      <rPr>
        <b/>
        <sz val="12"/>
        <color theme="1"/>
        <rFont val="Arial Narrow"/>
      </rPr>
      <t xml:space="preserve">ROGRAMA </t>
    </r>
    <r>
      <rPr>
        <b/>
        <sz val="14"/>
        <color theme="1"/>
        <rFont val="Arial Narrow"/>
      </rPr>
      <t>O</t>
    </r>
    <r>
      <rPr>
        <b/>
        <sz val="12"/>
        <color theme="1"/>
        <rFont val="Arial Narrow"/>
      </rPr>
      <t xml:space="preserve">PERATIVO </t>
    </r>
    <r>
      <rPr>
        <b/>
        <sz val="14"/>
        <color theme="1"/>
        <rFont val="Arial Narrow"/>
      </rPr>
      <t>A</t>
    </r>
    <r>
      <rPr>
        <b/>
        <sz val="12"/>
        <color theme="1"/>
        <rFont val="Arial Narrow"/>
      </rPr>
      <t xml:space="preserve">NUAL </t>
    </r>
    <r>
      <rPr>
        <b/>
        <sz val="14"/>
        <color theme="1"/>
        <rFont val="Arial Narrow"/>
      </rPr>
      <t>2024</t>
    </r>
  </si>
  <si>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ENTRO DE </t>
    </r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ONVENCIONES DE </t>
    </r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>ORELIA</t>
    </r>
  </si>
  <si>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 xml:space="preserve">ES QUE SE </t>
    </r>
    <r>
      <rPr>
        <b/>
        <sz val="14"/>
        <color theme="1"/>
        <rFont val="Arial Narrow"/>
      </rPr>
      <t>R</t>
    </r>
    <r>
      <rPr>
        <b/>
        <sz val="12"/>
        <color theme="1"/>
        <rFont val="Arial Narrow"/>
      </rPr>
      <t>EPORTA: ACUMULADO A JULIO</t>
    </r>
  </si>
  <si>
    <r>
      <rPr>
        <sz val="11"/>
        <color theme="1"/>
        <rFont val="Arial Narrow"/>
      </rPr>
      <t>Eventos</t>
    </r>
    <r>
      <rPr>
        <b/>
        <sz val="11"/>
        <color theme="1"/>
        <rFont val="Arial Narrow"/>
      </rPr>
      <t xml:space="preserve"> </t>
    </r>
  </si>
  <si>
    <r>
      <rPr>
        <b/>
        <sz val="14"/>
        <color theme="1"/>
        <rFont val="Arial Narrow"/>
      </rPr>
      <t>A</t>
    </r>
    <r>
      <rPr>
        <b/>
        <sz val="12"/>
        <color theme="1"/>
        <rFont val="Arial Narrow"/>
      </rPr>
      <t xml:space="preserve">VANCE DEL </t>
    </r>
    <r>
      <rPr>
        <b/>
        <sz val="14"/>
        <color theme="1"/>
        <rFont val="Arial Narrow"/>
      </rPr>
      <t>P</t>
    </r>
    <r>
      <rPr>
        <b/>
        <sz val="12"/>
        <color theme="1"/>
        <rFont val="Arial Narrow"/>
      </rPr>
      <t xml:space="preserve">ROGRAMA </t>
    </r>
    <r>
      <rPr>
        <b/>
        <sz val="14"/>
        <color theme="1"/>
        <rFont val="Arial Narrow"/>
      </rPr>
      <t>O</t>
    </r>
    <r>
      <rPr>
        <b/>
        <sz val="12"/>
        <color theme="1"/>
        <rFont val="Arial Narrow"/>
      </rPr>
      <t xml:space="preserve">PERATIVO </t>
    </r>
    <r>
      <rPr>
        <b/>
        <sz val="14"/>
        <color theme="1"/>
        <rFont val="Arial Narrow"/>
      </rPr>
      <t>A</t>
    </r>
    <r>
      <rPr>
        <b/>
        <sz val="12"/>
        <color theme="1"/>
        <rFont val="Arial Narrow"/>
      </rPr>
      <t xml:space="preserve">NUAL </t>
    </r>
    <r>
      <rPr>
        <b/>
        <sz val="14"/>
        <color theme="1"/>
        <rFont val="Arial Narrow"/>
      </rPr>
      <t>2024</t>
    </r>
  </si>
  <si>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ENTRO DE </t>
    </r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ONVENCIONES DE </t>
    </r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>ORELIA</t>
    </r>
  </si>
  <si>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 xml:space="preserve">ES QUE SE </t>
    </r>
    <r>
      <rPr>
        <b/>
        <sz val="14"/>
        <color theme="1"/>
        <rFont val="Arial Narrow"/>
      </rPr>
      <t>R</t>
    </r>
    <r>
      <rPr>
        <b/>
        <sz val="12"/>
        <color theme="1"/>
        <rFont val="Arial Narrow"/>
      </rPr>
      <t>EPORTA: ACUMULADO A AGOSTO</t>
    </r>
  </si>
  <si>
    <r>
      <rPr>
        <sz val="11"/>
        <color theme="1"/>
        <rFont val="Arial Narrow"/>
      </rPr>
      <t>Eventos</t>
    </r>
    <r>
      <rPr>
        <b/>
        <sz val="11"/>
        <color theme="1"/>
        <rFont val="Arial Narrow"/>
      </rPr>
      <t xml:space="preserve"> </t>
    </r>
  </si>
  <si>
    <r>
      <rPr>
        <b/>
        <sz val="14"/>
        <color theme="1"/>
        <rFont val="Arial Narrow"/>
      </rPr>
      <t>A</t>
    </r>
    <r>
      <rPr>
        <b/>
        <sz val="12"/>
        <color theme="1"/>
        <rFont val="Arial Narrow"/>
      </rPr>
      <t xml:space="preserve">VANCE DEL </t>
    </r>
    <r>
      <rPr>
        <b/>
        <sz val="14"/>
        <color theme="1"/>
        <rFont val="Arial Narrow"/>
      </rPr>
      <t>P</t>
    </r>
    <r>
      <rPr>
        <b/>
        <sz val="12"/>
        <color theme="1"/>
        <rFont val="Arial Narrow"/>
      </rPr>
      <t xml:space="preserve">ROGRAMA </t>
    </r>
    <r>
      <rPr>
        <b/>
        <sz val="14"/>
        <color theme="1"/>
        <rFont val="Arial Narrow"/>
      </rPr>
      <t>O</t>
    </r>
    <r>
      <rPr>
        <b/>
        <sz val="12"/>
        <color theme="1"/>
        <rFont val="Arial Narrow"/>
      </rPr>
      <t xml:space="preserve">PERATIVO </t>
    </r>
    <r>
      <rPr>
        <b/>
        <sz val="14"/>
        <color theme="1"/>
        <rFont val="Arial Narrow"/>
      </rPr>
      <t>A</t>
    </r>
    <r>
      <rPr>
        <b/>
        <sz val="12"/>
        <color theme="1"/>
        <rFont val="Arial Narrow"/>
      </rPr>
      <t xml:space="preserve">NUAL </t>
    </r>
    <r>
      <rPr>
        <b/>
        <sz val="14"/>
        <color theme="1"/>
        <rFont val="Arial Narrow"/>
      </rPr>
      <t>2024</t>
    </r>
  </si>
  <si>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ENTRO DE </t>
    </r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ONVENCIONES DE </t>
    </r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>ORELIA</t>
    </r>
  </si>
  <si>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 xml:space="preserve">ES QUE SE </t>
    </r>
    <r>
      <rPr>
        <b/>
        <sz val="14"/>
        <color theme="1"/>
        <rFont val="Arial Narrow"/>
      </rPr>
      <t>R</t>
    </r>
    <r>
      <rPr>
        <b/>
        <sz val="12"/>
        <color theme="1"/>
        <rFont val="Arial Narrow"/>
      </rPr>
      <t>EPORTA: ACUMULADO A SEPTIEMBRE</t>
    </r>
  </si>
  <si>
    <r>
      <rPr>
        <sz val="11"/>
        <color theme="1"/>
        <rFont val="Arial Narrow"/>
      </rPr>
      <t>Eventos</t>
    </r>
    <r>
      <rPr>
        <b/>
        <sz val="11"/>
        <color theme="1"/>
        <rFont val="Arial Narrow"/>
      </rPr>
      <t xml:space="preserve"> </t>
    </r>
  </si>
  <si>
    <r>
      <rPr>
        <b/>
        <sz val="14"/>
        <color theme="1"/>
        <rFont val="Arial Narrow"/>
      </rPr>
      <t>A</t>
    </r>
    <r>
      <rPr>
        <b/>
        <sz val="12"/>
        <color theme="1"/>
        <rFont val="Arial Narrow"/>
      </rPr>
      <t xml:space="preserve">VANCE DEL </t>
    </r>
    <r>
      <rPr>
        <b/>
        <sz val="14"/>
        <color theme="1"/>
        <rFont val="Arial Narrow"/>
      </rPr>
      <t>P</t>
    </r>
    <r>
      <rPr>
        <b/>
        <sz val="12"/>
        <color theme="1"/>
        <rFont val="Arial Narrow"/>
      </rPr>
      <t xml:space="preserve">ROGRAMA </t>
    </r>
    <r>
      <rPr>
        <b/>
        <sz val="14"/>
        <color theme="1"/>
        <rFont val="Arial Narrow"/>
      </rPr>
      <t>O</t>
    </r>
    <r>
      <rPr>
        <b/>
        <sz val="12"/>
        <color theme="1"/>
        <rFont val="Arial Narrow"/>
      </rPr>
      <t xml:space="preserve">PERATIVO </t>
    </r>
    <r>
      <rPr>
        <b/>
        <sz val="14"/>
        <color theme="1"/>
        <rFont val="Arial Narrow"/>
      </rPr>
      <t>A</t>
    </r>
    <r>
      <rPr>
        <b/>
        <sz val="12"/>
        <color theme="1"/>
        <rFont val="Arial Narrow"/>
      </rPr>
      <t xml:space="preserve">NUAL </t>
    </r>
    <r>
      <rPr>
        <b/>
        <sz val="14"/>
        <color theme="1"/>
        <rFont val="Arial Narrow"/>
      </rPr>
      <t>2024</t>
    </r>
  </si>
  <si>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ENTRO DE </t>
    </r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ONVENCIONES DE </t>
    </r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>ORELIA</t>
    </r>
  </si>
  <si>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 xml:space="preserve">ES QUE SE </t>
    </r>
    <r>
      <rPr>
        <b/>
        <sz val="14"/>
        <color theme="1"/>
        <rFont val="Arial Narrow"/>
      </rPr>
      <t>R</t>
    </r>
    <r>
      <rPr>
        <b/>
        <sz val="12"/>
        <color theme="1"/>
        <rFont val="Arial Narrow"/>
      </rPr>
      <t>EPORTA: ACUMULADO A OCTUBRE</t>
    </r>
  </si>
  <si>
    <r>
      <rPr>
        <sz val="11"/>
        <color theme="1"/>
        <rFont val="Arial Narrow"/>
      </rPr>
      <t>Eventos</t>
    </r>
    <r>
      <rPr>
        <b/>
        <sz val="11"/>
        <color theme="1"/>
        <rFont val="Arial Narrow"/>
      </rPr>
      <t xml:space="preserve"> </t>
    </r>
  </si>
  <si>
    <r>
      <rPr>
        <b/>
        <sz val="14"/>
        <color theme="1"/>
        <rFont val="Arial Narrow"/>
      </rPr>
      <t>A</t>
    </r>
    <r>
      <rPr>
        <b/>
        <sz val="12"/>
        <color theme="1"/>
        <rFont val="Arial Narrow"/>
      </rPr>
      <t xml:space="preserve">VANCE DEL </t>
    </r>
    <r>
      <rPr>
        <b/>
        <sz val="14"/>
        <color theme="1"/>
        <rFont val="Arial Narrow"/>
      </rPr>
      <t>P</t>
    </r>
    <r>
      <rPr>
        <b/>
        <sz val="12"/>
        <color theme="1"/>
        <rFont val="Arial Narrow"/>
      </rPr>
      <t xml:space="preserve">ROGRAMA </t>
    </r>
    <r>
      <rPr>
        <b/>
        <sz val="14"/>
        <color theme="1"/>
        <rFont val="Arial Narrow"/>
      </rPr>
      <t>O</t>
    </r>
    <r>
      <rPr>
        <b/>
        <sz val="12"/>
        <color theme="1"/>
        <rFont val="Arial Narrow"/>
      </rPr>
      <t xml:space="preserve">PERATIVO </t>
    </r>
    <r>
      <rPr>
        <b/>
        <sz val="14"/>
        <color theme="1"/>
        <rFont val="Arial Narrow"/>
      </rPr>
      <t>A</t>
    </r>
    <r>
      <rPr>
        <b/>
        <sz val="12"/>
        <color theme="1"/>
        <rFont val="Arial Narrow"/>
      </rPr>
      <t xml:space="preserve">NUAL </t>
    </r>
    <r>
      <rPr>
        <b/>
        <sz val="14"/>
        <color theme="1"/>
        <rFont val="Arial Narrow"/>
      </rPr>
      <t>2024</t>
    </r>
  </si>
  <si>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ENTRO DE </t>
    </r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ONVENCIONES DE </t>
    </r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>ORELIA</t>
    </r>
  </si>
  <si>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 xml:space="preserve">ES QUE SE </t>
    </r>
    <r>
      <rPr>
        <b/>
        <sz val="14"/>
        <color theme="1"/>
        <rFont val="Arial Narrow"/>
      </rPr>
      <t>R</t>
    </r>
    <r>
      <rPr>
        <b/>
        <sz val="12"/>
        <color theme="1"/>
        <rFont val="Arial Narrow"/>
      </rPr>
      <t>EPORTA: ACUMULADO A NOVIEMBRE</t>
    </r>
  </si>
  <si>
    <r>
      <rPr>
        <sz val="11"/>
        <color theme="1"/>
        <rFont val="Arial Narrow"/>
      </rPr>
      <t>Eventos</t>
    </r>
    <r>
      <rPr>
        <b/>
        <sz val="11"/>
        <color theme="1"/>
        <rFont val="Arial Narrow"/>
      </rPr>
      <t xml:space="preserve"> </t>
    </r>
  </si>
  <si>
    <r>
      <rPr>
        <b/>
        <sz val="14"/>
        <color theme="1"/>
        <rFont val="Arial Narrow"/>
      </rPr>
      <t>A</t>
    </r>
    <r>
      <rPr>
        <b/>
        <sz val="12"/>
        <color theme="1"/>
        <rFont val="Arial Narrow"/>
      </rPr>
      <t xml:space="preserve">VANCE DEL </t>
    </r>
    <r>
      <rPr>
        <b/>
        <sz val="14"/>
        <color theme="1"/>
        <rFont val="Arial Narrow"/>
      </rPr>
      <t>P</t>
    </r>
    <r>
      <rPr>
        <b/>
        <sz val="12"/>
        <color theme="1"/>
        <rFont val="Arial Narrow"/>
      </rPr>
      <t xml:space="preserve">ROGRAMA </t>
    </r>
    <r>
      <rPr>
        <b/>
        <sz val="14"/>
        <color theme="1"/>
        <rFont val="Arial Narrow"/>
      </rPr>
      <t>O</t>
    </r>
    <r>
      <rPr>
        <b/>
        <sz val="12"/>
        <color theme="1"/>
        <rFont val="Arial Narrow"/>
      </rPr>
      <t xml:space="preserve">PERATIVO </t>
    </r>
    <r>
      <rPr>
        <b/>
        <sz val="14"/>
        <color theme="1"/>
        <rFont val="Arial Narrow"/>
      </rPr>
      <t>A</t>
    </r>
    <r>
      <rPr>
        <b/>
        <sz val="12"/>
        <color theme="1"/>
        <rFont val="Arial Narrow"/>
      </rPr>
      <t xml:space="preserve">NUAL </t>
    </r>
    <r>
      <rPr>
        <b/>
        <sz val="14"/>
        <color theme="1"/>
        <rFont val="Arial Narrow"/>
      </rPr>
      <t>2024</t>
    </r>
  </si>
  <si>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ENTRO DE </t>
    </r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ONVENCIONES DE </t>
    </r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>ORELIA</t>
    </r>
  </si>
  <si>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 xml:space="preserve">ES QUE SE </t>
    </r>
    <r>
      <rPr>
        <b/>
        <sz val="14"/>
        <color theme="1"/>
        <rFont val="Arial Narrow"/>
      </rPr>
      <t>R</t>
    </r>
    <r>
      <rPr>
        <b/>
        <sz val="12"/>
        <color theme="1"/>
        <rFont val="Arial Narrow"/>
      </rPr>
      <t>EPORTA: ACUMULADO A NOVIEMBRE</t>
    </r>
  </si>
  <si>
    <r>
      <rPr>
        <sz val="11"/>
        <color theme="1"/>
        <rFont val="Arial Narrow"/>
      </rPr>
      <t>Eventos</t>
    </r>
    <r>
      <rPr>
        <b/>
        <sz val="11"/>
        <color theme="1"/>
        <rFont val="Arial Narrow"/>
      </rPr>
      <t xml:space="preserve"> </t>
    </r>
  </si>
  <si>
    <r>
      <rPr>
        <b/>
        <sz val="14"/>
        <color theme="1"/>
        <rFont val="Arial Narrow"/>
      </rPr>
      <t>A</t>
    </r>
    <r>
      <rPr>
        <b/>
        <sz val="12"/>
        <color theme="1"/>
        <rFont val="Arial Narrow"/>
      </rPr>
      <t xml:space="preserve">VANCE DEL </t>
    </r>
    <r>
      <rPr>
        <b/>
        <sz val="14"/>
        <color theme="1"/>
        <rFont val="Arial Narrow"/>
      </rPr>
      <t>P</t>
    </r>
    <r>
      <rPr>
        <b/>
        <sz val="12"/>
        <color theme="1"/>
        <rFont val="Arial Narrow"/>
      </rPr>
      <t xml:space="preserve">ROGRAMA </t>
    </r>
    <r>
      <rPr>
        <b/>
        <sz val="14"/>
        <color theme="1"/>
        <rFont val="Arial Narrow"/>
      </rPr>
      <t>O</t>
    </r>
    <r>
      <rPr>
        <b/>
        <sz val="12"/>
        <color theme="1"/>
        <rFont val="Arial Narrow"/>
      </rPr>
      <t xml:space="preserve">PERATIVO </t>
    </r>
    <r>
      <rPr>
        <b/>
        <sz val="14"/>
        <color theme="1"/>
        <rFont val="Arial Narrow"/>
      </rPr>
      <t>A</t>
    </r>
    <r>
      <rPr>
        <b/>
        <sz val="12"/>
        <color theme="1"/>
        <rFont val="Arial Narrow"/>
      </rPr>
      <t xml:space="preserve">NUAL </t>
    </r>
    <r>
      <rPr>
        <b/>
        <sz val="14"/>
        <color theme="1"/>
        <rFont val="Arial Narrow"/>
      </rPr>
      <t>2024</t>
    </r>
  </si>
  <si>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ENTRO DE </t>
    </r>
    <r>
      <rPr>
        <b/>
        <sz val="14"/>
        <color theme="1"/>
        <rFont val="Arial Narrow"/>
      </rPr>
      <t>C</t>
    </r>
    <r>
      <rPr>
        <b/>
        <sz val="12"/>
        <color theme="1"/>
        <rFont val="Arial Narrow"/>
      </rPr>
      <t xml:space="preserve">ONVENCIONES DE </t>
    </r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>ORELIA</t>
    </r>
  </si>
  <si>
    <r>
      <rPr>
        <b/>
        <sz val="14"/>
        <color theme="1"/>
        <rFont val="Arial Narrow"/>
      </rPr>
      <t>M</t>
    </r>
    <r>
      <rPr>
        <b/>
        <sz val="12"/>
        <color theme="1"/>
        <rFont val="Arial Narrow"/>
      </rPr>
      <t xml:space="preserve">ES QUE SE </t>
    </r>
    <r>
      <rPr>
        <b/>
        <sz val="14"/>
        <color theme="1"/>
        <rFont val="Arial Narrow"/>
      </rPr>
      <t>R</t>
    </r>
    <r>
      <rPr>
        <b/>
        <sz val="12"/>
        <color theme="1"/>
        <rFont val="Arial Narrow"/>
      </rPr>
      <t>EPORTA: ACUMULADO A DICIEMBRE</t>
    </r>
  </si>
  <si>
    <r>
      <rPr>
        <sz val="11"/>
        <color theme="1"/>
        <rFont val="Arial Narrow"/>
      </rPr>
      <t>Eventos</t>
    </r>
    <r>
      <rPr>
        <b/>
        <sz val="11"/>
        <color theme="1"/>
        <rFont val="Arial Narrow"/>
      </rPr>
      <t xml:space="preserve"> </t>
    </r>
  </si>
  <si>
    <t>ALC A NOV</t>
  </si>
  <si>
    <t>LAET.  EDGAR DAVID GUTIERREZ CABALLERO</t>
  </si>
  <si>
    <t>JEFE DE DEPARTAMENTO DE RECURSOS FINANCIEROS Y CONTABILIDAD</t>
  </si>
  <si>
    <t>INDICADORES DE RESULTADOS</t>
  </si>
  <si>
    <t>Mto.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</si>
</sst>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3" x14ac:knownFonts="1">
    <font>
      <sz val="10"/>
      <color rgb="FF000000"/>
      <name val="Calibri"/>
      <scheme val="minor"/>
    </font>
    <font>
      <sz val="10"/>
      <color theme="1"/>
      <name val="Calibri"/>
      <scheme val="minor"/>
    </font>
    <font>
      <b/>
      <sz val="12"/>
      <color theme="1"/>
      <name val="Arial Black"/>
    </font>
    <font>
      <sz val="10"/>
      <name val="Calibri"/>
    </font>
    <font>
      <b/>
      <sz val="12"/>
      <color theme="1"/>
      <name val="Arial Narrow"/>
    </font>
    <font>
      <b/>
      <sz val="12"/>
      <color theme="1"/>
      <name val="Arial"/>
    </font>
    <font>
      <b/>
      <sz val="9"/>
      <color theme="1"/>
      <name val="Arial Narrow"/>
    </font>
    <font>
      <b/>
      <sz val="8"/>
      <color theme="1"/>
      <name val="Arial Narrow"/>
    </font>
    <font>
      <sz val="9"/>
      <color theme="1"/>
      <name val="Arial Narrow"/>
    </font>
    <font>
      <sz val="10"/>
      <color theme="1"/>
      <name val="Arial"/>
    </font>
    <font>
      <sz val="9"/>
      <color rgb="FF000000"/>
      <name val="Arial Narrow"/>
    </font>
    <font>
      <sz val="10"/>
      <color theme="1"/>
      <name val="Calibri"/>
    </font>
    <font>
      <sz val="10"/>
      <color rgb="FF000000"/>
      <name val="Calibri"/>
    </font>
    <font>
      <b/>
      <sz val="10"/>
      <color theme="0"/>
      <name val="Arial Narrow"/>
    </font>
    <font>
      <b/>
      <sz val="10"/>
      <color theme="1"/>
      <name val="Arial Narrow"/>
    </font>
    <font>
      <sz val="10"/>
      <color theme="1"/>
      <name val="Arial Narrow"/>
    </font>
    <font>
      <b/>
      <sz val="11"/>
      <color theme="1"/>
      <name val="Arial Narrow"/>
    </font>
    <font>
      <sz val="11"/>
      <color theme="1"/>
      <name val="Arial Narrow"/>
    </font>
    <font>
      <b/>
      <sz val="14"/>
      <color theme="1"/>
      <name val="Arial Narrow"/>
    </font>
    <font>
      <sz val="11"/>
      <color rgb="FF000000"/>
      <name val="Arial Narrow"/>
    </font>
    <font>
      <sz val="10"/>
      <color rgb="FF000000"/>
      <name val="Arial Narrow"/>
    </font>
    <font>
      <b/>
      <sz val="7"/>
      <color theme="1"/>
      <name val="Arial Narrow"/>
      <family val="2"/>
    </font>
    <font>
      <sz val="7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D9D9D9"/>
        <bgColor rgb="FFD9D9D9"/>
      </patternFill>
    </fill>
    <fill>
      <patternFill patternType="solid">
        <fgColor rgb="FFD8D8D8"/>
        <bgColor rgb="FFD8D8D8"/>
      </patternFill>
    </fill>
    <fill>
      <patternFill patternType="solid">
        <fgColor rgb="FFB8CCE4"/>
        <bgColor rgb="FFB8CCE4"/>
      </patternFill>
    </fill>
    <fill>
      <patternFill patternType="solid">
        <fgColor rgb="FFD9EAD3"/>
        <bgColor rgb="FFD9EAD3"/>
      </patternFill>
    </fill>
    <fill>
      <patternFill patternType="solid">
        <fgColor rgb="FFFFFF00"/>
        <bgColor rgb="FFFFFF00"/>
      </patternFill>
    </fill>
    <fill>
      <patternFill patternType="solid">
        <fgColor rgb="FFCCCCCC"/>
        <bgColor rgb="FFCCCCCC"/>
      </patternFill>
    </fill>
  </fills>
  <borders count="54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medium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/>
      <bottom/>
      <diagonal/>
    </border>
  </borders>
  <cellStyleXfs count="1">
    <xf numFmtId="0" fontId="0" fillId="0" borderId="0"/>
  </cellStyleXfs>
  <cellXfs count="171">
    <xf numFmtId="0" fontId="0" fillId="0" borderId="0" xfId="0" applyFont="1" applyAlignment="1"/>
    <xf numFmtId="3" fontId="1" fillId="0" borderId="0" xfId="0" applyNumberFormat="1" applyFont="1"/>
    <xf numFmtId="0" fontId="2" fillId="2" borderId="4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 wrapText="1"/>
    </xf>
    <xf numFmtId="0" fontId="6" fillId="3" borderId="16" xfId="0" applyFont="1" applyFill="1" applyBorder="1" applyAlignment="1">
      <alignment horizontal="center" vertical="center" wrapText="1"/>
    </xf>
    <xf numFmtId="3" fontId="6" fillId="4" borderId="16" xfId="0" applyNumberFormat="1" applyFont="1" applyFill="1" applyBorder="1" applyAlignment="1">
      <alignment horizontal="center" vertical="center" wrapText="1"/>
    </xf>
    <xf numFmtId="3" fontId="6" fillId="5" borderId="16" xfId="0" applyNumberFormat="1" applyFont="1" applyFill="1" applyBorder="1" applyAlignment="1">
      <alignment horizontal="center" vertical="center" wrapText="1"/>
    </xf>
    <xf numFmtId="3" fontId="6" fillId="4" borderId="23" xfId="0" applyNumberFormat="1" applyFont="1" applyFill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left" vertical="center" wrapText="1"/>
    </xf>
    <xf numFmtId="0" fontId="8" fillId="0" borderId="16" xfId="0" applyFont="1" applyBorder="1" applyAlignment="1">
      <alignment horizontal="center" vertical="center" wrapText="1"/>
    </xf>
    <xf numFmtId="3" fontId="8" fillId="4" borderId="16" xfId="0" applyNumberFormat="1" applyFont="1" applyFill="1" applyBorder="1" applyAlignment="1">
      <alignment horizontal="center" vertical="center" wrapText="1"/>
    </xf>
    <xf numFmtId="3" fontId="8" fillId="0" borderId="16" xfId="0" applyNumberFormat="1" applyFont="1" applyBorder="1" applyAlignment="1">
      <alignment horizontal="center" vertical="center"/>
    </xf>
    <xf numFmtId="9" fontId="8" fillId="6" borderId="16" xfId="0" applyNumberFormat="1" applyFont="1" applyFill="1" applyBorder="1" applyAlignment="1">
      <alignment horizontal="center" vertical="center"/>
    </xf>
    <xf numFmtId="3" fontId="8" fillId="5" borderId="16" xfId="0" applyNumberFormat="1" applyFont="1" applyFill="1" applyBorder="1" applyAlignment="1">
      <alignment horizontal="center" vertical="center"/>
    </xf>
    <xf numFmtId="3" fontId="8" fillId="5" borderId="16" xfId="0" applyNumberFormat="1" applyFont="1" applyFill="1" applyBorder="1" applyAlignment="1">
      <alignment horizontal="center" vertical="center"/>
    </xf>
    <xf numFmtId="3" fontId="8" fillId="0" borderId="23" xfId="0" applyNumberFormat="1" applyFont="1" applyBorder="1" applyAlignment="1">
      <alignment horizontal="center" vertical="center"/>
    </xf>
    <xf numFmtId="0" fontId="9" fillId="0" borderId="0" xfId="0" applyFont="1"/>
    <xf numFmtId="0" fontId="10" fillId="0" borderId="24" xfId="0" applyFont="1" applyBorder="1" applyAlignment="1">
      <alignment horizontal="left" vertical="center" wrapText="1"/>
    </xf>
    <xf numFmtId="0" fontId="10" fillId="0" borderId="16" xfId="0" applyFont="1" applyBorder="1" applyAlignment="1">
      <alignment horizontal="center" vertical="center" wrapText="1"/>
    </xf>
    <xf numFmtId="3" fontId="9" fillId="0" borderId="0" xfId="0" applyNumberFormat="1" applyFont="1"/>
    <xf numFmtId="0" fontId="11" fillId="0" borderId="0" xfId="0" applyFont="1"/>
    <xf numFmtId="0" fontId="12" fillId="0" borderId="0" xfId="0" applyFont="1"/>
    <xf numFmtId="0" fontId="8" fillId="0" borderId="16" xfId="0" applyFont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3" fontId="10" fillId="5" borderId="16" xfId="0" applyNumberFormat="1" applyFont="1" applyFill="1" applyBorder="1" applyAlignment="1">
      <alignment horizontal="center" vertical="center"/>
    </xf>
    <xf numFmtId="0" fontId="10" fillId="0" borderId="25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left" vertical="center" wrapText="1"/>
    </xf>
    <xf numFmtId="0" fontId="8" fillId="0" borderId="26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0" fontId="8" fillId="7" borderId="27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 vertical="center" wrapText="1"/>
    </xf>
    <xf numFmtId="0" fontId="8" fillId="0" borderId="29" xfId="0" applyFont="1" applyBorder="1" applyAlignment="1">
      <alignment horizontal="left" vertical="center" wrapText="1"/>
    </xf>
    <xf numFmtId="0" fontId="8" fillId="0" borderId="29" xfId="0" applyFont="1" applyBorder="1" applyAlignment="1">
      <alignment horizontal="center" vertical="center" wrapText="1"/>
    </xf>
    <xf numFmtId="0" fontId="10" fillId="0" borderId="29" xfId="0" applyFont="1" applyBorder="1" applyAlignment="1">
      <alignment horizontal="center" vertical="center" wrapText="1"/>
    </xf>
    <xf numFmtId="0" fontId="8" fillId="0" borderId="30" xfId="0" applyFont="1" applyBorder="1" applyAlignment="1">
      <alignment horizontal="center" vertical="center" wrapText="1"/>
    </xf>
    <xf numFmtId="3" fontId="8" fillId="8" borderId="29" xfId="0" applyNumberFormat="1" applyFont="1" applyFill="1" applyBorder="1" applyAlignment="1">
      <alignment horizontal="center" vertical="center" wrapText="1"/>
    </xf>
    <xf numFmtId="3" fontId="8" fillId="0" borderId="29" xfId="0" applyNumberFormat="1" applyFont="1" applyBorder="1" applyAlignment="1">
      <alignment horizontal="center" vertical="center"/>
    </xf>
    <xf numFmtId="9" fontId="8" fillId="6" borderId="29" xfId="0" applyNumberFormat="1" applyFont="1" applyFill="1" applyBorder="1" applyAlignment="1">
      <alignment horizontal="center" vertical="center"/>
    </xf>
    <xf numFmtId="3" fontId="8" fillId="5" borderId="29" xfId="0" applyNumberFormat="1" applyFont="1" applyFill="1" applyBorder="1" applyAlignment="1">
      <alignment horizontal="center" vertical="center"/>
    </xf>
    <xf numFmtId="3" fontId="8" fillId="5" borderId="29" xfId="0" applyNumberFormat="1" applyFont="1" applyFill="1" applyBorder="1" applyAlignment="1">
      <alignment horizontal="center" vertical="center"/>
    </xf>
    <xf numFmtId="0" fontId="8" fillId="0" borderId="0" xfId="0" applyFont="1"/>
    <xf numFmtId="0" fontId="8" fillId="0" borderId="0" xfId="0" applyFont="1" applyAlignment="1">
      <alignment horizontal="left" vertical="center" wrapText="1"/>
    </xf>
    <xf numFmtId="3" fontId="6" fillId="4" borderId="31" xfId="0" applyNumberFormat="1" applyFont="1" applyFill="1" applyBorder="1" applyAlignment="1">
      <alignment horizontal="center" vertical="center"/>
    </xf>
    <xf numFmtId="3" fontId="6" fillId="4" borderId="32" xfId="0" applyNumberFormat="1" applyFont="1" applyFill="1" applyBorder="1" applyAlignment="1">
      <alignment horizontal="center" vertical="center"/>
    </xf>
    <xf numFmtId="3" fontId="6" fillId="5" borderId="32" xfId="0" applyNumberFormat="1" applyFont="1" applyFill="1" applyBorder="1" applyAlignment="1">
      <alignment horizontal="center" vertical="center"/>
    </xf>
    <xf numFmtId="3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5" fillId="0" borderId="0" xfId="0" applyFont="1"/>
    <xf numFmtId="0" fontId="14" fillId="0" borderId="0" xfId="0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3" fontId="15" fillId="0" borderId="0" xfId="0" applyNumberFormat="1" applyFont="1"/>
    <xf numFmtId="0" fontId="15" fillId="0" borderId="0" xfId="0" applyFont="1" applyAlignment="1">
      <alignment vertical="center"/>
    </xf>
    <xf numFmtId="0" fontId="14" fillId="0" borderId="0" xfId="0" applyFont="1" applyAlignment="1">
      <alignment vertical="center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4" fillId="2" borderId="4" xfId="0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 wrapText="1"/>
    </xf>
    <xf numFmtId="0" fontId="16" fillId="3" borderId="35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6" fillId="3" borderId="23" xfId="0" applyFont="1" applyFill="1" applyBorder="1" applyAlignment="1">
      <alignment horizontal="center" vertical="center" wrapText="1"/>
    </xf>
    <xf numFmtId="3" fontId="6" fillId="4" borderId="39" xfId="0" applyNumberFormat="1" applyFont="1" applyFill="1" applyBorder="1" applyAlignment="1">
      <alignment horizontal="center" vertical="center" wrapText="1"/>
    </xf>
    <xf numFmtId="0" fontId="17" fillId="0" borderId="16" xfId="0" applyFont="1" applyBorder="1" applyAlignment="1">
      <alignment horizontal="center" vertical="center" wrapText="1"/>
    </xf>
    <xf numFmtId="3" fontId="17" fillId="0" borderId="16" xfId="0" applyNumberFormat="1" applyFont="1" applyBorder="1" applyAlignment="1">
      <alignment horizontal="center" vertical="center" wrapText="1"/>
    </xf>
    <xf numFmtId="3" fontId="17" fillId="2" borderId="16" xfId="0" applyNumberFormat="1" applyFont="1" applyFill="1" applyBorder="1" applyAlignment="1">
      <alignment horizontal="center" vertical="center"/>
    </xf>
    <xf numFmtId="10" fontId="17" fillId="0" borderId="16" xfId="0" applyNumberFormat="1" applyFont="1" applyBorder="1" applyAlignment="1">
      <alignment horizontal="center" vertical="center" wrapText="1"/>
    </xf>
    <xf numFmtId="10" fontId="17" fillId="0" borderId="23" xfId="0" applyNumberFormat="1" applyFont="1" applyBorder="1" applyAlignment="1">
      <alignment horizontal="center" vertical="center" wrapText="1"/>
    </xf>
    <xf numFmtId="3" fontId="8" fillId="2" borderId="39" xfId="0" applyNumberFormat="1" applyFont="1" applyFill="1" applyBorder="1" applyAlignment="1">
      <alignment horizontal="center" vertical="center"/>
    </xf>
    <xf numFmtId="3" fontId="8" fillId="2" borderId="16" xfId="0" applyNumberFormat="1" applyFont="1" applyFill="1" applyBorder="1" applyAlignment="1">
      <alignment horizontal="center" vertical="center"/>
    </xf>
    <xf numFmtId="0" fontId="8" fillId="0" borderId="19" xfId="0" applyFont="1" applyBorder="1" applyAlignment="1">
      <alignment horizontal="center" vertical="center"/>
    </xf>
    <xf numFmtId="0" fontId="10" fillId="0" borderId="19" xfId="0" applyFont="1" applyBorder="1" applyAlignment="1">
      <alignment horizontal="center"/>
    </xf>
    <xf numFmtId="0" fontId="10" fillId="0" borderId="40" xfId="0" applyFont="1" applyBorder="1" applyAlignment="1">
      <alignment horizontal="center"/>
    </xf>
    <xf numFmtId="0" fontId="17" fillId="0" borderId="0" xfId="0" applyFont="1" applyAlignment="1">
      <alignment horizontal="center" vertical="center" wrapText="1"/>
    </xf>
    <xf numFmtId="10" fontId="17" fillId="0" borderId="15" xfId="0" applyNumberFormat="1" applyFont="1" applyBorder="1" applyAlignment="1">
      <alignment horizontal="center" vertical="center" wrapText="1"/>
    </xf>
    <xf numFmtId="3" fontId="17" fillId="0" borderId="15" xfId="0" applyNumberFormat="1" applyFont="1" applyBorder="1" applyAlignment="1">
      <alignment horizontal="center" vertical="center" wrapText="1"/>
    </xf>
    <xf numFmtId="10" fontId="17" fillId="0" borderId="41" xfId="0" applyNumberFormat="1" applyFont="1" applyBorder="1" applyAlignment="1">
      <alignment horizontal="center" vertical="center" wrapText="1"/>
    </xf>
    <xf numFmtId="3" fontId="8" fillId="2" borderId="42" xfId="0" applyNumberFormat="1" applyFont="1" applyFill="1" applyBorder="1" applyAlignment="1">
      <alignment horizontal="center" vertical="center"/>
    </xf>
    <xf numFmtId="3" fontId="8" fillId="2" borderId="43" xfId="0" applyNumberFormat="1" applyFont="1" applyFill="1" applyBorder="1" applyAlignment="1">
      <alignment horizontal="center" vertical="center"/>
    </xf>
    <xf numFmtId="0" fontId="8" fillId="0" borderId="29" xfId="0" applyFont="1" applyBorder="1" applyAlignment="1">
      <alignment horizontal="left" vertical="center" wrapText="1"/>
    </xf>
    <xf numFmtId="0" fontId="17" fillId="0" borderId="44" xfId="0" applyFont="1" applyBorder="1" applyAlignment="1">
      <alignment horizontal="center" vertical="center" wrapText="1"/>
    </xf>
    <xf numFmtId="3" fontId="17" fillId="0" borderId="29" xfId="0" applyNumberFormat="1" applyFont="1" applyBorder="1" applyAlignment="1">
      <alignment horizontal="center" vertical="center" wrapText="1"/>
    </xf>
    <xf numFmtId="3" fontId="17" fillId="2" borderId="29" xfId="0" applyNumberFormat="1" applyFont="1" applyFill="1" applyBorder="1" applyAlignment="1">
      <alignment horizontal="center" vertical="center"/>
    </xf>
    <xf numFmtId="10" fontId="17" fillId="0" borderId="45" xfId="0" applyNumberFormat="1" applyFont="1" applyBorder="1" applyAlignment="1">
      <alignment horizontal="center" vertical="center" wrapText="1"/>
    </xf>
    <xf numFmtId="3" fontId="17" fillId="0" borderId="45" xfId="0" applyNumberFormat="1" applyFont="1" applyBorder="1" applyAlignment="1">
      <alignment horizontal="center" vertical="center" wrapText="1"/>
    </xf>
    <xf numFmtId="10" fontId="17" fillId="0" borderId="46" xfId="0" applyNumberFormat="1" applyFont="1" applyBorder="1" applyAlignment="1">
      <alignment horizontal="center" vertical="center" wrapText="1"/>
    </xf>
    <xf numFmtId="0" fontId="17" fillId="0" borderId="0" xfId="0" applyFont="1"/>
    <xf numFmtId="3" fontId="16" fillId="4" borderId="31" xfId="0" applyNumberFormat="1" applyFont="1" applyFill="1" applyBorder="1" applyAlignment="1">
      <alignment horizontal="center" vertical="center"/>
    </xf>
    <xf numFmtId="3" fontId="16" fillId="4" borderId="32" xfId="0" applyNumberFormat="1" applyFont="1" applyFill="1" applyBorder="1" applyAlignment="1">
      <alignment horizontal="center" vertical="center"/>
    </xf>
    <xf numFmtId="10" fontId="16" fillId="4" borderId="32" xfId="0" applyNumberFormat="1" applyFont="1" applyFill="1" applyBorder="1" applyAlignment="1">
      <alignment horizontal="center" vertical="center"/>
    </xf>
    <xf numFmtId="10" fontId="16" fillId="4" borderId="47" xfId="0" applyNumberFormat="1" applyFont="1" applyFill="1" applyBorder="1" applyAlignment="1">
      <alignment horizontal="center" vertical="center"/>
    </xf>
    <xf numFmtId="3" fontId="6" fillId="4" borderId="42" xfId="0" applyNumberFormat="1" applyFont="1" applyFill="1" applyBorder="1" applyAlignment="1">
      <alignment horizontal="center" vertical="center"/>
    </xf>
    <xf numFmtId="3" fontId="6" fillId="4" borderId="43" xfId="0" applyNumberFormat="1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3" fontId="16" fillId="4" borderId="48" xfId="0" applyNumberFormat="1" applyFont="1" applyFill="1" applyBorder="1" applyAlignment="1">
      <alignment horizontal="center" vertical="center"/>
    </xf>
    <xf numFmtId="0" fontId="16" fillId="3" borderId="34" xfId="0" applyFont="1" applyFill="1" applyBorder="1" applyAlignment="1">
      <alignment horizontal="center" vertical="center" wrapText="1"/>
    </xf>
    <xf numFmtId="0" fontId="16" fillId="3" borderId="16" xfId="0" applyFont="1" applyFill="1" applyBorder="1" applyAlignment="1">
      <alignment horizontal="center" vertical="center" wrapText="1"/>
    </xf>
    <xf numFmtId="0" fontId="19" fillId="0" borderId="16" xfId="0" applyFont="1" applyBorder="1" applyAlignment="1">
      <alignment horizontal="center" vertical="center" wrapText="1"/>
    </xf>
    <xf numFmtId="0" fontId="19" fillId="0" borderId="19" xfId="0" applyFont="1" applyBorder="1" applyAlignment="1">
      <alignment horizontal="center" vertical="center"/>
    </xf>
    <xf numFmtId="0" fontId="20" fillId="0" borderId="16" xfId="0" applyFont="1" applyBorder="1" applyAlignment="1">
      <alignment horizontal="center" vertical="center" wrapText="1"/>
    </xf>
    <xf numFmtId="0" fontId="17" fillId="2" borderId="4" xfId="0" applyFont="1" applyFill="1" applyBorder="1"/>
    <xf numFmtId="3" fontId="16" fillId="4" borderId="49" xfId="0" applyNumberFormat="1" applyFont="1" applyFill="1" applyBorder="1" applyAlignment="1">
      <alignment horizontal="center" vertical="center"/>
    </xf>
    <xf numFmtId="3" fontId="16" fillId="4" borderId="50" xfId="0" applyNumberFormat="1" applyFont="1" applyFill="1" applyBorder="1" applyAlignment="1">
      <alignment horizontal="center" vertical="center"/>
    </xf>
    <xf numFmtId="10" fontId="16" fillId="4" borderId="50" xfId="0" applyNumberFormat="1" applyFont="1" applyFill="1" applyBorder="1" applyAlignment="1">
      <alignment horizontal="center" vertical="center"/>
    </xf>
    <xf numFmtId="10" fontId="16" fillId="4" borderId="51" xfId="0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0" fillId="0" borderId="0" xfId="0" applyFont="1" applyAlignment="1"/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wrapText="1"/>
    </xf>
    <xf numFmtId="0" fontId="0" fillId="0" borderId="0" xfId="0" applyFont="1" applyAlignment="1"/>
    <xf numFmtId="0" fontId="14" fillId="0" borderId="0" xfId="0" applyFont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Border="1"/>
    <xf numFmtId="0" fontId="3" fillId="0" borderId="3" xfId="0" applyFont="1" applyBorder="1"/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 wrapText="1"/>
    </xf>
    <xf numFmtId="0" fontId="3" fillId="0" borderId="12" xfId="0" applyFont="1" applyBorder="1"/>
    <xf numFmtId="0" fontId="3" fillId="0" borderId="21" xfId="0" applyFont="1" applyBorder="1"/>
    <xf numFmtId="0" fontId="6" fillId="3" borderId="6" xfId="0" applyFont="1" applyFill="1" applyBorder="1" applyAlignment="1">
      <alignment horizontal="center" vertical="center" wrapText="1"/>
    </xf>
    <xf numFmtId="0" fontId="3" fillId="0" borderId="13" xfId="0" applyFont="1" applyBorder="1"/>
    <xf numFmtId="0" fontId="3" fillId="0" borderId="22" xfId="0" applyFont="1" applyBorder="1"/>
    <xf numFmtId="0" fontId="6" fillId="3" borderId="7" xfId="0" applyFont="1" applyFill="1" applyBorder="1" applyAlignment="1">
      <alignment horizontal="center" vertical="center" wrapText="1"/>
    </xf>
    <xf numFmtId="0" fontId="3" fillId="0" borderId="14" xfId="0" applyFont="1" applyBorder="1"/>
    <xf numFmtId="0" fontId="3" fillId="0" borderId="15" xfId="0" applyFont="1" applyBorder="1"/>
    <xf numFmtId="0" fontId="13" fillId="0" borderId="0" xfId="0" applyFont="1" applyAlignment="1">
      <alignment horizontal="center" vertical="center"/>
    </xf>
    <xf numFmtId="0" fontId="0" fillId="0" borderId="0" xfId="0" applyFont="1" applyAlignment="1"/>
    <xf numFmtId="3" fontId="6" fillId="4" borderId="9" xfId="0" applyNumberFormat="1" applyFont="1" applyFill="1" applyBorder="1" applyAlignment="1">
      <alignment horizontal="center" vertical="center" wrapText="1"/>
    </xf>
    <xf numFmtId="0" fontId="3" fillId="0" borderId="10" xfId="0" applyFont="1" applyBorder="1"/>
    <xf numFmtId="0" fontId="3" fillId="0" borderId="11" xfId="0" applyFont="1" applyBorder="1"/>
    <xf numFmtId="3" fontId="6" fillId="4" borderId="17" xfId="0" applyNumberFormat="1" applyFont="1" applyFill="1" applyBorder="1" applyAlignment="1">
      <alignment horizontal="center" vertical="center" wrapText="1"/>
    </xf>
    <xf numFmtId="0" fontId="3" fillId="0" borderId="18" xfId="0" applyFont="1" applyBorder="1"/>
    <xf numFmtId="0" fontId="3" fillId="0" borderId="19" xfId="0" applyFont="1" applyBorder="1"/>
    <xf numFmtId="3" fontId="7" fillId="4" borderId="17" xfId="0" applyNumberFormat="1" applyFont="1" applyFill="1" applyBorder="1" applyAlignment="1">
      <alignment horizontal="center" vertical="center" wrapText="1"/>
    </xf>
    <xf numFmtId="0" fontId="3" fillId="0" borderId="20" xfId="0" applyFont="1" applyBorder="1"/>
    <xf numFmtId="0" fontId="10" fillId="0" borderId="25" xfId="0" applyFont="1" applyBorder="1" applyAlignment="1">
      <alignment horizontal="center" vertical="center" wrapText="1"/>
    </xf>
    <xf numFmtId="0" fontId="3" fillId="0" borderId="28" xfId="0" applyFont="1" applyBorder="1"/>
    <xf numFmtId="0" fontId="14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6" fillId="0" borderId="0" xfId="0" applyFont="1" applyAlignment="1">
      <alignment horizontal="center" vertical="center"/>
    </xf>
    <xf numFmtId="0" fontId="16" fillId="3" borderId="7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17" fillId="0" borderId="0" xfId="0" applyFont="1" applyAlignment="1">
      <alignment horizontal="center"/>
    </xf>
    <xf numFmtId="0" fontId="16" fillId="3" borderId="9" xfId="0" applyFont="1" applyFill="1" applyBorder="1" applyAlignment="1">
      <alignment horizontal="center" vertical="center" wrapText="1"/>
    </xf>
    <xf numFmtId="0" fontId="3" fillId="0" borderId="33" xfId="0" applyFont="1" applyBorder="1"/>
    <xf numFmtId="0" fontId="16" fillId="3" borderId="6" xfId="0" applyFont="1" applyFill="1" applyBorder="1" applyAlignment="1">
      <alignment horizontal="center" vertical="center" wrapText="1"/>
    </xf>
    <xf numFmtId="3" fontId="6" fillId="4" borderId="36" xfId="0" applyNumberFormat="1" applyFont="1" applyFill="1" applyBorder="1" applyAlignment="1">
      <alignment horizontal="center" vertical="center" wrapText="1"/>
    </xf>
    <xf numFmtId="0" fontId="3" fillId="0" borderId="37" xfId="0" applyFont="1" applyBorder="1"/>
    <xf numFmtId="0" fontId="3" fillId="0" borderId="38" xfId="0" applyFont="1" applyBorder="1"/>
    <xf numFmtId="0" fontId="18" fillId="2" borderId="1" xfId="0" applyFont="1" applyFill="1" applyBorder="1" applyAlignment="1">
      <alignment horizontal="center" vertical="center"/>
    </xf>
    <xf numFmtId="0" fontId="21" fillId="3" borderId="52" xfId="0" applyFont="1" applyFill="1" applyBorder="1" applyAlignment="1">
      <alignment horizontal="center" vertical="center" wrapText="1"/>
    </xf>
    <xf numFmtId="0" fontId="21" fillId="3" borderId="6" xfId="0" applyFont="1" applyFill="1" applyBorder="1" applyAlignment="1">
      <alignment horizontal="center" vertical="center" wrapText="1"/>
    </xf>
    <xf numFmtId="0" fontId="21" fillId="3" borderId="7" xfId="0" applyFont="1" applyFill="1" applyBorder="1" applyAlignment="1">
      <alignment horizontal="center" vertical="center" wrapText="1"/>
    </xf>
    <xf numFmtId="0" fontId="21" fillId="3" borderId="53" xfId="0" applyFont="1" applyFill="1" applyBorder="1" applyAlignment="1">
      <alignment horizontal="center" vertical="center" wrapText="1"/>
    </xf>
    <xf numFmtId="0" fontId="22" fillId="0" borderId="13" xfId="0" applyFont="1" applyBorder="1"/>
    <xf numFmtId="0" fontId="22" fillId="0" borderId="14" xfId="0" applyFont="1" applyBorder="1"/>
    <xf numFmtId="0" fontId="21" fillId="3" borderId="41" xfId="0" applyFont="1" applyFill="1" applyBorder="1" applyAlignment="1">
      <alignment horizontal="center" vertical="center" wrapText="1"/>
    </xf>
    <xf numFmtId="0" fontId="22" fillId="0" borderId="22" xfId="0" applyFont="1" applyBorder="1"/>
    <xf numFmtId="0" fontId="22" fillId="0" borderId="15" xfId="0" applyFont="1" applyBorder="1"/>
  </cellXfs>
  <cellStyles count="1">
    <cellStyle name="Normal" xfId="0" builtinId="0"/>
  </cellStyles>
  <dxfs count="2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5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1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39</xdr:col>
      <xdr:colOff>219075</xdr:colOff>
      <xdr:row>1</xdr:row>
      <xdr:rowOff>114300</xdr:rowOff>
    </xdr:from>
    <xdr:ext cx="866775" cy="4476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18964275" y="438150"/>
          <a:ext cx="866775" cy="447675"/>
        </a:xfrm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209550</xdr:colOff>
      <xdr:row>0</xdr:row>
      <xdr:rowOff>85725</xdr:rowOff>
    </xdr:from>
    <xdr:ext cx="857250" cy="904875"/>
    <xdr:pic>
      <xdr:nvPicPr>
        <xdr:cNvPr id="3" name="image1.png" descr="logo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209550" y="247650"/>
          <a:ext cx="857250" cy="904875"/>
        </a:xfrm>
        <a:prstGeom prst="rect">
          <a:avLst/>
        </a:prstGeom>
        <a:noFill/>
      </xdr:spPr>
    </xdr:pic>
    <xdr:clientData fLocksWithSheet="0"/>
  </xdr:oneCellAnchor>
</xdr:wsDr>
</file>

<file path=xl/drawings/drawing10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304800</xdr:colOff>
      <xdr:row>1</xdr:row>
      <xdr:rowOff>38100</xdr:rowOff>
    </xdr:from>
    <xdr:ext cx="1009650" cy="523875"/>
    <xdr:pic>
      <xdr:nvPicPr>
        <xdr:cNvPr id="2" name="image2.png" title="Imagen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0</xdr:row>
      <xdr:rowOff>9525</xdr:rowOff>
    </xdr:from>
    <xdr:ext cx="857250" cy="771525"/>
    <xdr:pic>
      <xdr:nvPicPr>
        <xdr:cNvPr id="3" name="image1.png" descr="logo2">
          <a:extLst>
            <a:ext uri="{FF2B5EF4-FFF2-40B4-BE49-F238E27FC236}">
              <a16:creationId xmlns:a16="http://schemas.microsoft.com/office/drawing/2014/main" id="{00000000-0008-0000-09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1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447675</xdr:colOff>
      <xdr:row>1</xdr:row>
      <xdr:rowOff>38100</xdr:rowOff>
    </xdr:from>
    <xdr:ext cx="866775" cy="4476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A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0</xdr:row>
      <xdr:rowOff>9525</xdr:rowOff>
    </xdr:from>
    <xdr:ext cx="857250" cy="771525"/>
    <xdr:pic>
      <xdr:nvPicPr>
        <xdr:cNvPr id="3" name="image1.png" descr="logo2">
          <a:extLst>
            <a:ext uri="{FF2B5EF4-FFF2-40B4-BE49-F238E27FC236}">
              <a16:creationId xmlns:a16="http://schemas.microsoft.com/office/drawing/2014/main" id="{00000000-0008-0000-0A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2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447675</xdr:colOff>
      <xdr:row>1</xdr:row>
      <xdr:rowOff>38100</xdr:rowOff>
    </xdr:from>
    <xdr:ext cx="866775" cy="4476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B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0</xdr:row>
      <xdr:rowOff>9525</xdr:rowOff>
    </xdr:from>
    <xdr:ext cx="857250" cy="771525"/>
    <xdr:pic>
      <xdr:nvPicPr>
        <xdr:cNvPr id="3" name="image1.png" descr="logo2">
          <a:extLst>
            <a:ext uri="{FF2B5EF4-FFF2-40B4-BE49-F238E27FC236}">
              <a16:creationId xmlns:a16="http://schemas.microsoft.com/office/drawing/2014/main" id="{00000000-0008-0000-0B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447675</xdr:colOff>
      <xdr:row>1</xdr:row>
      <xdr:rowOff>38100</xdr:rowOff>
    </xdr:from>
    <xdr:ext cx="866775" cy="4476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C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0</xdr:row>
      <xdr:rowOff>9525</xdr:rowOff>
    </xdr:from>
    <xdr:ext cx="857250" cy="771525"/>
    <xdr:pic>
      <xdr:nvPicPr>
        <xdr:cNvPr id="3" name="image1.png" descr="logo2">
          <a:extLst>
            <a:ext uri="{FF2B5EF4-FFF2-40B4-BE49-F238E27FC236}">
              <a16:creationId xmlns:a16="http://schemas.microsoft.com/office/drawing/2014/main" id="{00000000-0008-0000-0C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447675</xdr:colOff>
      <xdr:row>1</xdr:row>
      <xdr:rowOff>38100</xdr:rowOff>
    </xdr:from>
    <xdr:ext cx="866775" cy="4476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D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0</xdr:row>
      <xdr:rowOff>9525</xdr:rowOff>
    </xdr:from>
    <xdr:ext cx="857250" cy="771525"/>
    <xdr:pic>
      <xdr:nvPicPr>
        <xdr:cNvPr id="3" name="image1.png" descr="logo2">
          <a:extLst>
            <a:ext uri="{FF2B5EF4-FFF2-40B4-BE49-F238E27FC236}">
              <a16:creationId xmlns:a16="http://schemas.microsoft.com/office/drawing/2014/main" id="{00000000-0008-0000-0D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1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447675</xdr:colOff>
      <xdr:row>1</xdr:row>
      <xdr:rowOff>38100</xdr:rowOff>
    </xdr:from>
    <xdr:ext cx="866775" cy="4476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E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0</xdr:row>
      <xdr:rowOff>9525</xdr:rowOff>
    </xdr:from>
    <xdr:ext cx="857250" cy="771525"/>
    <xdr:pic>
      <xdr:nvPicPr>
        <xdr:cNvPr id="3" name="image1.png" descr="logo2">
          <a:extLst>
            <a:ext uri="{FF2B5EF4-FFF2-40B4-BE49-F238E27FC236}">
              <a16:creationId xmlns:a16="http://schemas.microsoft.com/office/drawing/2014/main" id="{00000000-0008-0000-0E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12</xdr:col>
      <xdr:colOff>447675</xdr:colOff>
      <xdr:row>1</xdr:row>
      <xdr:rowOff>38100</xdr:rowOff>
    </xdr:from>
    <xdr:to>
      <xdr:col>13</xdr:col>
      <xdr:colOff>533400</xdr:colOff>
      <xdr:row>3</xdr:row>
      <xdr:rowOff>0</xdr:rowOff>
    </xdr:to>
    <xdr:pic>
      <xdr:nvPicPr>
        <xdr:cNvPr id="14337" name="image2.png">
          <a:extLst>
            <a:ext uri="{FF2B5EF4-FFF2-40B4-BE49-F238E27FC236}">
              <a16:creationId xmlns:a16="http://schemas.microsoft.com/office/drawing/2014/main" id="{00000000-0008-0000-0E00-0000013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200025"/>
          <a:ext cx="8667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  <xdr:twoCellAnchor editAs="oneCell">
    <xdr:from>
      <xdr:col>12</xdr:col>
      <xdr:colOff>447675</xdr:colOff>
      <xdr:row>1</xdr:row>
      <xdr:rowOff>38100</xdr:rowOff>
    </xdr:from>
    <xdr:to>
      <xdr:col>13</xdr:col>
      <xdr:colOff>533400</xdr:colOff>
      <xdr:row>3</xdr:row>
      <xdr:rowOff>0</xdr:rowOff>
    </xdr:to>
    <xdr:pic>
      <xdr:nvPicPr>
        <xdr:cNvPr id="14338" name="Picture 2">
          <a:extLst>
            <a:ext uri="{FF2B5EF4-FFF2-40B4-BE49-F238E27FC236}">
              <a16:creationId xmlns:a16="http://schemas.microsoft.com/office/drawing/2014/main" id="{00000000-0008-0000-0E00-000002380000}"/>
            </a:ext>
          </a:extLst>
        </xdr:cNvPr>
        <xdr:cNvPicPr>
          <a:picLocks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934325" y="200025"/>
          <a:ext cx="866775" cy="447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 fLocksWithSheet="0"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447675</xdr:colOff>
      <xdr:row>1</xdr:row>
      <xdr:rowOff>38100</xdr:rowOff>
    </xdr:from>
    <xdr:ext cx="866775" cy="4476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F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0</xdr:row>
      <xdr:rowOff>9525</xdr:rowOff>
    </xdr:from>
    <xdr:ext cx="857250" cy="771525"/>
    <xdr:pic>
      <xdr:nvPicPr>
        <xdr:cNvPr id="3" name="image1.png" descr="logo2">
          <a:extLst>
            <a:ext uri="{FF2B5EF4-FFF2-40B4-BE49-F238E27FC236}">
              <a16:creationId xmlns:a16="http://schemas.microsoft.com/office/drawing/2014/main" id="{00000000-0008-0000-0F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39</xdr:col>
      <xdr:colOff>219075</xdr:colOff>
      <xdr:row>2</xdr:row>
      <xdr:rowOff>114300</xdr:rowOff>
    </xdr:from>
    <xdr:ext cx="866775" cy="4476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209550</xdr:colOff>
      <xdr:row>1</xdr:row>
      <xdr:rowOff>85725</xdr:rowOff>
    </xdr:from>
    <xdr:ext cx="857250" cy="904875"/>
    <xdr:pic>
      <xdr:nvPicPr>
        <xdr:cNvPr id="3" name="image1.png" descr="logo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447675</xdr:colOff>
      <xdr:row>1</xdr:row>
      <xdr:rowOff>38100</xdr:rowOff>
    </xdr:from>
    <xdr:ext cx="866775" cy="4476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0</xdr:row>
      <xdr:rowOff>9525</xdr:rowOff>
    </xdr:from>
    <xdr:ext cx="857250" cy="771525"/>
    <xdr:pic>
      <xdr:nvPicPr>
        <xdr:cNvPr id="3" name="image1.png" descr="logo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447675</xdr:colOff>
      <xdr:row>1</xdr:row>
      <xdr:rowOff>38100</xdr:rowOff>
    </xdr:from>
    <xdr:ext cx="866775" cy="4476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0</xdr:row>
      <xdr:rowOff>9525</xdr:rowOff>
    </xdr:from>
    <xdr:ext cx="857250" cy="771525"/>
    <xdr:pic>
      <xdr:nvPicPr>
        <xdr:cNvPr id="3" name="image1.png" descr="logo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447675</xdr:colOff>
      <xdr:row>1</xdr:row>
      <xdr:rowOff>38100</xdr:rowOff>
    </xdr:from>
    <xdr:ext cx="866775" cy="4476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0</xdr:row>
      <xdr:rowOff>9525</xdr:rowOff>
    </xdr:from>
    <xdr:ext cx="857250" cy="771525"/>
    <xdr:pic>
      <xdr:nvPicPr>
        <xdr:cNvPr id="3" name="image1.png" descr="logo2">
          <a:extLst>
            <a:ext uri="{FF2B5EF4-FFF2-40B4-BE49-F238E27FC236}">
              <a16:creationId xmlns:a16="http://schemas.microsoft.com/office/drawing/2014/main" id="{00000000-0008-0000-04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447675</xdr:colOff>
      <xdr:row>1</xdr:row>
      <xdr:rowOff>38100</xdr:rowOff>
    </xdr:from>
    <xdr:ext cx="866775" cy="4476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0</xdr:row>
      <xdr:rowOff>9525</xdr:rowOff>
    </xdr:from>
    <xdr:ext cx="857250" cy="771525"/>
    <xdr:pic>
      <xdr:nvPicPr>
        <xdr:cNvPr id="3" name="image1.png" descr="logo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10</xdr:col>
      <xdr:colOff>447675</xdr:colOff>
      <xdr:row>1</xdr:row>
      <xdr:rowOff>38100</xdr:rowOff>
    </xdr:from>
    <xdr:ext cx="866775" cy="4476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0</xdr:row>
      <xdr:rowOff>9525</xdr:rowOff>
    </xdr:from>
    <xdr:ext cx="857250" cy="771525"/>
    <xdr:pic>
      <xdr:nvPicPr>
        <xdr:cNvPr id="3" name="image1.png" descr="logo2">
          <a:extLst>
            <a:ext uri="{FF2B5EF4-FFF2-40B4-BE49-F238E27FC236}">
              <a16:creationId xmlns:a16="http://schemas.microsoft.com/office/drawing/2014/main" id="{00000000-0008-0000-06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447675</xdr:colOff>
      <xdr:row>1</xdr:row>
      <xdr:rowOff>38100</xdr:rowOff>
    </xdr:from>
    <xdr:ext cx="866775" cy="4476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0</xdr:row>
      <xdr:rowOff>9525</xdr:rowOff>
    </xdr:from>
    <xdr:ext cx="857250" cy="771525"/>
    <xdr:pic>
      <xdr:nvPicPr>
        <xdr:cNvPr id="3" name="image1.png" descr="logo2">
          <a:extLst>
            <a:ext uri="{FF2B5EF4-FFF2-40B4-BE49-F238E27FC236}">
              <a16:creationId xmlns:a16="http://schemas.microsoft.com/office/drawing/2014/main" id="{00000000-0008-0000-07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9.xml><?xml version="1.0" encoding="utf-8"?>
<xdr:wsDr xmlns:xdr="http://schemas.openxmlformats.org/drawingml/2006/spreadsheetDrawing" xmlns:a="http://schemas.openxmlformats.org/drawingml/2006/main">
  <xdr:oneCellAnchor>
    <xdr:from>
      <xdr:col>12</xdr:col>
      <xdr:colOff>447675</xdr:colOff>
      <xdr:row>1</xdr:row>
      <xdr:rowOff>38100</xdr:rowOff>
    </xdr:from>
    <xdr:ext cx="866775" cy="447675"/>
    <xdr:pic>
      <xdr:nvPicPr>
        <xdr:cNvPr id="2" name="image2.png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1</xdr:col>
      <xdr:colOff>161925</xdr:colOff>
      <xdr:row>0</xdr:row>
      <xdr:rowOff>133350</xdr:rowOff>
    </xdr:from>
    <xdr:ext cx="857250" cy="771525"/>
    <xdr:pic>
      <xdr:nvPicPr>
        <xdr:cNvPr id="3" name="image1.png" descr="logo2" title="Imagen">
          <a:extLst>
            <a:ext uri="{FF2B5EF4-FFF2-40B4-BE49-F238E27FC236}">
              <a16:creationId xmlns:a16="http://schemas.microsoft.com/office/drawing/2014/main" id="{00000000-0008-0000-0800-000003000000}"/>
            </a:ext>
          </a:extLst>
        </xdr:cNvPr>
        <xdr:cNvPicPr preferRelativeResize="0"/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4.xml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3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6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92D050"/>
    <pageSetUpPr fitToPage="1"/>
  </sheetPr>
  <dimension ref="A1:BF999"/>
  <sheetViews>
    <sheetView tabSelected="1" topLeftCell="C1" zoomScaleNormal="100" workbookViewId="0">
      <pane ySplit="7" topLeftCell="A8" activePane="bottomLeft" state="frozen"/>
      <selection pane="bottomLeft" activeCell="R33" sqref="R33"/>
    </sheetView>
  </sheetViews>
  <sheetFormatPr baseColWidth="10" defaultColWidth="14.42578125" defaultRowHeight="15" customHeight="1" x14ac:dyDescent="0.2"/>
  <cols>
    <col min="1" max="1" width="8.85546875" style="114" hidden="1" customWidth="1"/>
    <col min="2" max="2" width="18.5703125" style="114" customWidth="1"/>
    <col min="3" max="3" width="17.28515625" style="114" customWidth="1"/>
    <col min="4" max="4" width="11.140625" style="114" customWidth="1"/>
    <col min="5" max="5" width="7.5703125" style="114" customWidth="1"/>
    <col min="6" max="6" width="10.28515625" style="114" customWidth="1"/>
    <col min="7" max="7" width="7.5703125" style="114" customWidth="1"/>
    <col min="8" max="9" width="6.140625" style="114" customWidth="1"/>
    <col min="10" max="10" width="5.7109375" style="114" customWidth="1"/>
    <col min="11" max="12" width="5.42578125" style="114" customWidth="1"/>
    <col min="13" max="13" width="5.5703125" style="114" customWidth="1"/>
    <col min="14" max="15" width="5.140625" style="114" customWidth="1"/>
    <col min="16" max="17" width="5" style="114" customWidth="1"/>
    <col min="18" max="18" width="6.140625" style="114" customWidth="1"/>
    <col min="19" max="20" width="5.28515625" style="114" customWidth="1"/>
    <col min="21" max="21" width="5.42578125" style="114" customWidth="1"/>
    <col min="22" max="22" width="5.140625" style="114" customWidth="1"/>
    <col min="23" max="23" width="4.42578125" style="114" customWidth="1"/>
    <col min="24" max="24" width="5.28515625" style="114" customWidth="1"/>
    <col min="25" max="25" width="4.85546875" style="114" customWidth="1"/>
    <col min="26" max="26" width="6.140625" style="114" customWidth="1"/>
    <col min="27" max="28" width="5.140625" style="114" customWidth="1"/>
    <col min="29" max="29" width="4.85546875" style="114" customWidth="1"/>
    <col min="30" max="30" width="5" style="114" customWidth="1"/>
    <col min="31" max="31" width="5.28515625" style="114" customWidth="1"/>
    <col min="32" max="32" width="4.5703125" style="114" customWidth="1"/>
    <col min="33" max="34" width="5" style="114" customWidth="1"/>
    <col min="35" max="35" width="4.42578125" style="114" customWidth="1"/>
    <col min="36" max="36" width="6" style="114" customWidth="1"/>
    <col min="37" max="37" width="5.7109375" style="114" customWidth="1"/>
    <col min="38" max="38" width="4.7109375" style="114" customWidth="1"/>
    <col min="39" max="39" width="6" style="114" customWidth="1"/>
    <col min="40" max="40" width="4.7109375" style="114" customWidth="1"/>
    <col min="41" max="41" width="5" style="114" customWidth="1"/>
    <col min="42" max="42" width="5.5703125" style="114" customWidth="1"/>
    <col min="43" max="43" width="6" style="114" customWidth="1"/>
    <col min="44" max="44" width="4.85546875" style="114" customWidth="1"/>
    <col min="45" max="45" width="6.140625" style="114" customWidth="1"/>
    <col min="46" max="49" width="10.7109375" style="114" customWidth="1"/>
    <col min="50" max="16384" width="14.42578125" style="114"/>
  </cols>
  <sheetData>
    <row r="1" spans="1:58" ht="12.75" customHeight="1" x14ac:dyDescent="0.2">
      <c r="Z1" s="1"/>
    </row>
    <row r="2" spans="1:58" ht="23.25" customHeight="1" x14ac:dyDescent="0.2">
      <c r="A2" s="120" t="s">
        <v>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2"/>
      <c r="AR2" s="2"/>
      <c r="AS2" s="2"/>
    </row>
    <row r="3" spans="1:58" ht="21" customHeight="1" x14ac:dyDescent="0.2">
      <c r="A3" s="123" t="s">
        <v>157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1"/>
      <c r="AR3" s="121"/>
      <c r="AS3" s="122"/>
    </row>
    <row r="4" spans="1:58" ht="25.5" customHeight="1" thickBot="1" x14ac:dyDescent="0.25">
      <c r="A4" s="3"/>
      <c r="B4" s="124" t="s">
        <v>2</v>
      </c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2"/>
    </row>
    <row r="5" spans="1:58" ht="21" customHeight="1" x14ac:dyDescent="0.2">
      <c r="A5" s="162" t="s">
        <v>3</v>
      </c>
      <c r="B5" s="163" t="s">
        <v>4</v>
      </c>
      <c r="C5" s="164" t="s">
        <v>5</v>
      </c>
      <c r="D5" s="164" t="s">
        <v>6</v>
      </c>
      <c r="E5" s="164" t="s">
        <v>7</v>
      </c>
      <c r="F5" s="164" t="s">
        <v>8</v>
      </c>
      <c r="G5" s="131" t="s">
        <v>9</v>
      </c>
      <c r="H5" s="131" t="s">
        <v>9</v>
      </c>
      <c r="I5" s="4"/>
      <c r="J5" s="136" t="s">
        <v>10</v>
      </c>
      <c r="K5" s="137"/>
      <c r="L5" s="137"/>
      <c r="M5" s="137"/>
      <c r="N5" s="137"/>
      <c r="O5" s="137"/>
      <c r="P5" s="137"/>
      <c r="Q5" s="137"/>
      <c r="R5" s="137"/>
      <c r="S5" s="137"/>
      <c r="T5" s="137"/>
      <c r="U5" s="137"/>
      <c r="V5" s="137"/>
      <c r="W5" s="137"/>
      <c r="X5" s="137"/>
      <c r="Y5" s="137"/>
      <c r="Z5" s="137"/>
      <c r="AA5" s="137"/>
      <c r="AB5" s="137"/>
      <c r="AC5" s="137"/>
      <c r="AD5" s="137"/>
      <c r="AE5" s="137"/>
      <c r="AF5" s="137"/>
      <c r="AG5" s="137"/>
      <c r="AH5" s="137"/>
      <c r="AI5" s="137"/>
      <c r="AJ5" s="137"/>
      <c r="AK5" s="137"/>
      <c r="AL5" s="137"/>
      <c r="AM5" s="137"/>
      <c r="AN5" s="137"/>
      <c r="AO5" s="137"/>
      <c r="AP5" s="137"/>
      <c r="AQ5" s="137"/>
      <c r="AR5" s="137"/>
      <c r="AS5" s="138"/>
    </row>
    <row r="6" spans="1:58" ht="27.75" customHeight="1" x14ac:dyDescent="0.2">
      <c r="A6" s="165"/>
      <c r="B6" s="166"/>
      <c r="C6" s="167"/>
      <c r="D6" s="167"/>
      <c r="E6" s="167"/>
      <c r="F6" s="167"/>
      <c r="G6" s="133"/>
      <c r="H6" s="133"/>
      <c r="I6" s="5"/>
      <c r="J6" s="139" t="s">
        <v>11</v>
      </c>
      <c r="K6" s="140"/>
      <c r="L6" s="141"/>
      <c r="M6" s="139" t="s">
        <v>12</v>
      </c>
      <c r="N6" s="140"/>
      <c r="O6" s="141"/>
      <c r="P6" s="139" t="s">
        <v>13</v>
      </c>
      <c r="Q6" s="140"/>
      <c r="R6" s="141"/>
      <c r="S6" s="139" t="s">
        <v>14</v>
      </c>
      <c r="T6" s="140"/>
      <c r="U6" s="141"/>
      <c r="V6" s="139" t="s">
        <v>15</v>
      </c>
      <c r="W6" s="140"/>
      <c r="X6" s="141"/>
      <c r="Y6" s="139" t="s">
        <v>16</v>
      </c>
      <c r="Z6" s="140"/>
      <c r="AA6" s="141"/>
      <c r="AB6" s="139" t="s">
        <v>17</v>
      </c>
      <c r="AC6" s="140"/>
      <c r="AD6" s="141"/>
      <c r="AE6" s="139" t="s">
        <v>18</v>
      </c>
      <c r="AF6" s="140"/>
      <c r="AG6" s="141"/>
      <c r="AH6" s="142" t="s">
        <v>19</v>
      </c>
      <c r="AI6" s="140"/>
      <c r="AJ6" s="141"/>
      <c r="AK6" s="139" t="s">
        <v>20</v>
      </c>
      <c r="AL6" s="140"/>
      <c r="AM6" s="141"/>
      <c r="AN6" s="142" t="s">
        <v>21</v>
      </c>
      <c r="AO6" s="140"/>
      <c r="AP6" s="141"/>
      <c r="AQ6" s="139" t="s">
        <v>22</v>
      </c>
      <c r="AR6" s="140"/>
      <c r="AS6" s="143"/>
    </row>
    <row r="7" spans="1:58" ht="27" x14ac:dyDescent="0.2">
      <c r="A7" s="168"/>
      <c r="B7" s="169"/>
      <c r="C7" s="170"/>
      <c r="D7" s="170"/>
      <c r="E7" s="170"/>
      <c r="F7" s="170"/>
      <c r="G7" s="6" t="s">
        <v>23</v>
      </c>
      <c r="H7" s="6" t="s">
        <v>24</v>
      </c>
      <c r="I7" s="6" t="s">
        <v>25</v>
      </c>
      <c r="J7" s="6" t="s">
        <v>23</v>
      </c>
      <c r="K7" s="7" t="s">
        <v>24</v>
      </c>
      <c r="L7" s="6" t="s">
        <v>26</v>
      </c>
      <c r="M7" s="6" t="s">
        <v>23</v>
      </c>
      <c r="N7" s="7" t="s">
        <v>24</v>
      </c>
      <c r="O7" s="6" t="s">
        <v>26</v>
      </c>
      <c r="P7" s="6" t="s">
        <v>23</v>
      </c>
      <c r="Q7" s="7" t="s">
        <v>24</v>
      </c>
      <c r="R7" s="6" t="s">
        <v>26</v>
      </c>
      <c r="S7" s="6" t="s">
        <v>23</v>
      </c>
      <c r="T7" s="7" t="s">
        <v>24</v>
      </c>
      <c r="U7" s="6" t="s">
        <v>26</v>
      </c>
      <c r="V7" s="6" t="s">
        <v>23</v>
      </c>
      <c r="W7" s="7" t="s">
        <v>24</v>
      </c>
      <c r="X7" s="6" t="s">
        <v>26</v>
      </c>
      <c r="Y7" s="6" t="s">
        <v>23</v>
      </c>
      <c r="Z7" s="7" t="s">
        <v>24</v>
      </c>
      <c r="AA7" s="6" t="s">
        <v>26</v>
      </c>
      <c r="AB7" s="6" t="s">
        <v>23</v>
      </c>
      <c r="AC7" s="7" t="s">
        <v>24</v>
      </c>
      <c r="AD7" s="6" t="s">
        <v>26</v>
      </c>
      <c r="AE7" s="6" t="s">
        <v>23</v>
      </c>
      <c r="AF7" s="7" t="s">
        <v>24</v>
      </c>
      <c r="AG7" s="6" t="s">
        <v>26</v>
      </c>
      <c r="AH7" s="6" t="s">
        <v>23</v>
      </c>
      <c r="AI7" s="7" t="s">
        <v>24</v>
      </c>
      <c r="AJ7" s="6" t="s">
        <v>26</v>
      </c>
      <c r="AK7" s="6" t="s">
        <v>23</v>
      </c>
      <c r="AL7" s="7" t="s">
        <v>24</v>
      </c>
      <c r="AM7" s="6" t="s">
        <v>26</v>
      </c>
      <c r="AN7" s="6" t="s">
        <v>23</v>
      </c>
      <c r="AO7" s="7" t="s">
        <v>24</v>
      </c>
      <c r="AP7" s="6" t="s">
        <v>26</v>
      </c>
      <c r="AQ7" s="6" t="s">
        <v>23</v>
      </c>
      <c r="AR7" s="7" t="s">
        <v>24</v>
      </c>
      <c r="AS7" s="8" t="s">
        <v>26</v>
      </c>
    </row>
    <row r="8" spans="1:58" ht="72.75" customHeight="1" x14ac:dyDescent="0.2">
      <c r="A8" s="9" t="s">
        <v>27</v>
      </c>
      <c r="B8" s="10" t="s">
        <v>28</v>
      </c>
      <c r="C8" s="11" t="s">
        <v>29</v>
      </c>
      <c r="D8" s="12" t="s">
        <v>30</v>
      </c>
      <c r="E8" s="12" t="s">
        <v>31</v>
      </c>
      <c r="F8" s="12" t="s">
        <v>32</v>
      </c>
      <c r="G8" s="13">
        <f t="shared" ref="G8:G9" si="0">+J8+M8+P8+S8+V8+Y8+AB8+AE8+AH8+AK8+AN8+AQ8</f>
        <v>540</v>
      </c>
      <c r="H8" s="14">
        <f t="shared" ref="H8:H17" si="1">K8+N8+Q8+T8+W8+Z8+AC8+AF8+AI8+AL8+AO8+AR8</f>
        <v>481</v>
      </c>
      <c r="I8" s="15">
        <f t="shared" ref="I8:I17" si="2">H8*100/G8/100</f>
        <v>0.89074074074074072</v>
      </c>
      <c r="J8" s="14">
        <v>20</v>
      </c>
      <c r="K8" s="17">
        <v>21</v>
      </c>
      <c r="L8" s="14">
        <f t="shared" ref="L8:L17" si="3">K8</f>
        <v>21</v>
      </c>
      <c r="M8" s="14">
        <v>40</v>
      </c>
      <c r="N8" s="17">
        <v>40</v>
      </c>
      <c r="O8" s="14">
        <f t="shared" ref="O8:O17" si="4">L8+N8</f>
        <v>61</v>
      </c>
      <c r="P8" s="14">
        <v>40</v>
      </c>
      <c r="Q8" s="17">
        <v>38</v>
      </c>
      <c r="R8" s="14">
        <f t="shared" ref="R8:R17" si="5">Q8+O8</f>
        <v>99</v>
      </c>
      <c r="S8" s="14">
        <v>30</v>
      </c>
      <c r="T8" s="17">
        <v>38</v>
      </c>
      <c r="U8" s="14">
        <f t="shared" ref="U8:U17" si="6">T8+R8</f>
        <v>137</v>
      </c>
      <c r="V8" s="14">
        <v>47</v>
      </c>
      <c r="W8" s="17">
        <v>21</v>
      </c>
      <c r="X8" s="14">
        <f t="shared" ref="X8:X17" si="7">W8+U8</f>
        <v>158</v>
      </c>
      <c r="Y8" s="14">
        <v>62</v>
      </c>
      <c r="Z8" s="17">
        <v>55</v>
      </c>
      <c r="AA8" s="14">
        <f t="shared" ref="AA8:AA17" si="8">Z8+X8</f>
        <v>213</v>
      </c>
      <c r="AB8" s="14">
        <v>75</v>
      </c>
      <c r="AC8" s="17">
        <v>76</v>
      </c>
      <c r="AD8" s="14">
        <f t="shared" ref="AD8:AD17" si="9">AC8+AA8</f>
        <v>289</v>
      </c>
      <c r="AE8" s="14">
        <v>49</v>
      </c>
      <c r="AF8" s="17">
        <v>48</v>
      </c>
      <c r="AG8" s="14">
        <f t="shared" ref="AG8:AG17" si="10">AF8+AD8</f>
        <v>337</v>
      </c>
      <c r="AH8" s="14">
        <v>45</v>
      </c>
      <c r="AI8" s="17">
        <v>26</v>
      </c>
      <c r="AJ8" s="14">
        <f t="shared" ref="AJ8:AJ17" si="11">AI8+AG8</f>
        <v>363</v>
      </c>
      <c r="AK8" s="14">
        <v>45</v>
      </c>
      <c r="AL8" s="17">
        <v>34</v>
      </c>
      <c r="AM8" s="14">
        <f t="shared" ref="AM8:AM17" si="12">AL8+AJ8</f>
        <v>397</v>
      </c>
      <c r="AN8" s="14">
        <v>37</v>
      </c>
      <c r="AO8" s="17">
        <v>39</v>
      </c>
      <c r="AP8" s="14">
        <f t="shared" ref="AP8:AP17" si="13">AO8+AM8</f>
        <v>436</v>
      </c>
      <c r="AQ8" s="14">
        <v>50</v>
      </c>
      <c r="AR8" s="17">
        <v>45</v>
      </c>
      <c r="AS8" s="18">
        <f t="shared" ref="AS8:AS17" si="14">AR8+AP8</f>
        <v>481</v>
      </c>
      <c r="AT8" s="19"/>
    </row>
    <row r="9" spans="1:58" ht="63" customHeight="1" x14ac:dyDescent="0.2">
      <c r="A9" s="9" t="s">
        <v>33</v>
      </c>
      <c r="B9" s="20" t="s">
        <v>34</v>
      </c>
      <c r="C9" s="11" t="s">
        <v>35</v>
      </c>
      <c r="D9" s="12" t="s">
        <v>30</v>
      </c>
      <c r="E9" s="21" t="s">
        <v>36</v>
      </c>
      <c r="F9" s="12" t="s">
        <v>32</v>
      </c>
      <c r="G9" s="13">
        <f t="shared" si="0"/>
        <v>8060</v>
      </c>
      <c r="H9" s="14">
        <f t="shared" si="1"/>
        <v>6270</v>
      </c>
      <c r="I9" s="15">
        <f t="shared" si="2"/>
        <v>0.77791563275434239</v>
      </c>
      <c r="J9" s="14">
        <v>600</v>
      </c>
      <c r="K9" s="17">
        <v>711</v>
      </c>
      <c r="L9" s="14">
        <f t="shared" si="3"/>
        <v>711</v>
      </c>
      <c r="M9" s="14">
        <v>600</v>
      </c>
      <c r="N9" s="17">
        <v>471</v>
      </c>
      <c r="O9" s="14">
        <f t="shared" si="4"/>
        <v>1182</v>
      </c>
      <c r="P9" s="14">
        <v>500</v>
      </c>
      <c r="Q9" s="17">
        <v>607</v>
      </c>
      <c r="R9" s="14">
        <f t="shared" si="5"/>
        <v>1789</v>
      </c>
      <c r="S9" s="14">
        <v>800</v>
      </c>
      <c r="T9" s="17">
        <v>711</v>
      </c>
      <c r="U9" s="14">
        <f t="shared" si="6"/>
        <v>2500</v>
      </c>
      <c r="V9" s="14">
        <v>800</v>
      </c>
      <c r="W9" s="17">
        <v>377</v>
      </c>
      <c r="X9" s="14">
        <f t="shared" si="7"/>
        <v>2877</v>
      </c>
      <c r="Y9" s="14">
        <v>550</v>
      </c>
      <c r="Z9" s="17">
        <v>349</v>
      </c>
      <c r="AA9" s="14">
        <f t="shared" si="8"/>
        <v>3226</v>
      </c>
      <c r="AB9" s="14">
        <v>1010</v>
      </c>
      <c r="AC9" s="17">
        <v>610</v>
      </c>
      <c r="AD9" s="14">
        <f t="shared" si="9"/>
        <v>3836</v>
      </c>
      <c r="AE9" s="14">
        <v>1200</v>
      </c>
      <c r="AF9" s="17">
        <v>580</v>
      </c>
      <c r="AG9" s="14">
        <f t="shared" si="10"/>
        <v>4416</v>
      </c>
      <c r="AH9" s="14">
        <v>300</v>
      </c>
      <c r="AI9" s="17">
        <v>881</v>
      </c>
      <c r="AJ9" s="14">
        <f t="shared" si="11"/>
        <v>5297</v>
      </c>
      <c r="AK9" s="14">
        <v>1000</v>
      </c>
      <c r="AL9" s="17">
        <v>134</v>
      </c>
      <c r="AM9" s="14">
        <f t="shared" si="12"/>
        <v>5431</v>
      </c>
      <c r="AN9" s="14">
        <v>500</v>
      </c>
      <c r="AO9" s="17">
        <v>86</v>
      </c>
      <c r="AP9" s="14">
        <f t="shared" si="13"/>
        <v>5517</v>
      </c>
      <c r="AQ9" s="14">
        <v>200</v>
      </c>
      <c r="AR9" s="17">
        <v>753</v>
      </c>
      <c r="AS9" s="18">
        <f t="shared" si="14"/>
        <v>6270</v>
      </c>
      <c r="AT9" s="22"/>
      <c r="AU9" s="23"/>
      <c r="AV9" s="23"/>
      <c r="AW9" s="23"/>
      <c r="AX9" s="24"/>
      <c r="AY9" s="24"/>
      <c r="AZ9" s="24"/>
      <c r="BA9" s="24"/>
      <c r="BB9" s="24"/>
      <c r="BC9" s="24"/>
      <c r="BD9" s="24"/>
      <c r="BE9" s="24"/>
      <c r="BF9" s="24"/>
    </row>
    <row r="10" spans="1:58" ht="71.25" customHeight="1" x14ac:dyDescent="0.2">
      <c r="A10" s="9" t="s">
        <v>33</v>
      </c>
      <c r="B10" s="20" t="s">
        <v>37</v>
      </c>
      <c r="C10" s="11" t="s">
        <v>38</v>
      </c>
      <c r="D10" s="12" t="s">
        <v>30</v>
      </c>
      <c r="E10" s="21" t="s">
        <v>36</v>
      </c>
      <c r="F10" s="12" t="s">
        <v>39</v>
      </c>
      <c r="G10" s="13">
        <f>+J10+M10+P10+S10+V10+Y10+AB10+AE10+$AH$10+$AK$10+$AN$10+$AQ$10</f>
        <v>29200</v>
      </c>
      <c r="H10" s="14">
        <f t="shared" si="1"/>
        <v>42896</v>
      </c>
      <c r="I10" s="15">
        <f t="shared" si="2"/>
        <v>1.469041095890411</v>
      </c>
      <c r="J10" s="25">
        <v>850</v>
      </c>
      <c r="K10" s="27">
        <v>2275</v>
      </c>
      <c r="L10" s="14">
        <f t="shared" si="3"/>
        <v>2275</v>
      </c>
      <c r="M10" s="25">
        <v>1500</v>
      </c>
      <c r="N10" s="27">
        <v>2647</v>
      </c>
      <c r="O10" s="14">
        <f t="shared" si="4"/>
        <v>4922</v>
      </c>
      <c r="P10" s="25">
        <v>2100</v>
      </c>
      <c r="Q10" s="27">
        <v>5473</v>
      </c>
      <c r="R10" s="14">
        <f t="shared" si="5"/>
        <v>10395</v>
      </c>
      <c r="S10" s="25">
        <v>3500</v>
      </c>
      <c r="T10" s="27">
        <v>6547</v>
      </c>
      <c r="U10" s="14">
        <f t="shared" si="6"/>
        <v>16942</v>
      </c>
      <c r="V10" s="25">
        <v>2800</v>
      </c>
      <c r="W10" s="27">
        <v>3927</v>
      </c>
      <c r="X10" s="14">
        <f t="shared" si="7"/>
        <v>20869</v>
      </c>
      <c r="Y10" s="25">
        <v>3100</v>
      </c>
      <c r="Z10" s="27">
        <v>6304</v>
      </c>
      <c r="AA10" s="14">
        <f t="shared" si="8"/>
        <v>27173</v>
      </c>
      <c r="AB10" s="25">
        <v>3600</v>
      </c>
      <c r="AC10" s="27">
        <v>4015</v>
      </c>
      <c r="AD10" s="14">
        <f t="shared" si="9"/>
        <v>31188</v>
      </c>
      <c r="AE10" s="25">
        <v>3600</v>
      </c>
      <c r="AF10" s="27">
        <v>2772</v>
      </c>
      <c r="AG10" s="14">
        <f t="shared" si="10"/>
        <v>33960</v>
      </c>
      <c r="AH10" s="25">
        <v>1550</v>
      </c>
      <c r="AI10" s="27">
        <v>2763</v>
      </c>
      <c r="AJ10" s="14">
        <f t="shared" si="11"/>
        <v>36723</v>
      </c>
      <c r="AK10" s="25">
        <v>2000</v>
      </c>
      <c r="AL10" s="27">
        <v>2189</v>
      </c>
      <c r="AM10" s="14">
        <f t="shared" si="12"/>
        <v>38912</v>
      </c>
      <c r="AN10" s="25">
        <v>2400</v>
      </c>
      <c r="AO10" s="27">
        <v>1847</v>
      </c>
      <c r="AP10" s="14">
        <f t="shared" si="13"/>
        <v>40759</v>
      </c>
      <c r="AQ10" s="25">
        <v>2200</v>
      </c>
      <c r="AR10" s="27">
        <v>2137</v>
      </c>
      <c r="AS10" s="18">
        <f t="shared" si="14"/>
        <v>42896</v>
      </c>
      <c r="AT10" s="22"/>
      <c r="AU10" s="23"/>
      <c r="AV10" s="23"/>
      <c r="AW10" s="23"/>
      <c r="AX10" s="24"/>
      <c r="AY10" s="24"/>
      <c r="AZ10" s="24"/>
      <c r="BA10" s="24"/>
      <c r="BB10" s="24"/>
      <c r="BC10" s="24"/>
      <c r="BD10" s="24"/>
      <c r="BE10" s="24"/>
      <c r="BF10" s="24"/>
    </row>
    <row r="11" spans="1:58" ht="81" customHeight="1" x14ac:dyDescent="0.2">
      <c r="A11" s="9"/>
      <c r="B11" s="20" t="s">
        <v>40</v>
      </c>
      <c r="C11" s="11" t="s">
        <v>41</v>
      </c>
      <c r="D11" s="12" t="s">
        <v>30</v>
      </c>
      <c r="E11" s="21" t="s">
        <v>36</v>
      </c>
      <c r="F11" s="12" t="s">
        <v>39</v>
      </c>
      <c r="G11" s="13">
        <f>+J11+M11+P11+S11+V11+Y11+AB11+AE11+$AH$11+$AK$11+$AN$11+$AQ$11</f>
        <v>850</v>
      </c>
      <c r="H11" s="14">
        <f t="shared" si="1"/>
        <v>923</v>
      </c>
      <c r="I11" s="15">
        <f t="shared" si="2"/>
        <v>1.0858823529411765</v>
      </c>
      <c r="J11" s="14">
        <v>320</v>
      </c>
      <c r="K11" s="28">
        <v>341</v>
      </c>
      <c r="L11" s="14">
        <f t="shared" si="3"/>
        <v>341</v>
      </c>
      <c r="M11" s="14">
        <v>160</v>
      </c>
      <c r="N11" s="17">
        <v>175</v>
      </c>
      <c r="O11" s="14">
        <f t="shared" si="4"/>
        <v>516</v>
      </c>
      <c r="P11" s="14">
        <v>0</v>
      </c>
      <c r="Q11" s="17">
        <v>0</v>
      </c>
      <c r="R11" s="14">
        <f t="shared" si="5"/>
        <v>516</v>
      </c>
      <c r="S11" s="14">
        <v>0</v>
      </c>
      <c r="T11" s="17">
        <v>0</v>
      </c>
      <c r="U11" s="14">
        <f t="shared" si="6"/>
        <v>516</v>
      </c>
      <c r="V11" s="14">
        <v>0</v>
      </c>
      <c r="W11" s="17">
        <v>0</v>
      </c>
      <c r="X11" s="14">
        <f t="shared" si="7"/>
        <v>516</v>
      </c>
      <c r="Y11" s="14">
        <v>0</v>
      </c>
      <c r="Z11" s="17">
        <v>0</v>
      </c>
      <c r="AA11" s="14">
        <f t="shared" si="8"/>
        <v>516</v>
      </c>
      <c r="AB11" s="14">
        <v>0</v>
      </c>
      <c r="AC11" s="17">
        <v>35</v>
      </c>
      <c r="AD11" s="14">
        <f t="shared" si="9"/>
        <v>551</v>
      </c>
      <c r="AE11" s="14">
        <v>135</v>
      </c>
      <c r="AF11" s="17">
        <v>114</v>
      </c>
      <c r="AG11" s="14">
        <f t="shared" si="10"/>
        <v>665</v>
      </c>
      <c r="AH11" s="14">
        <v>235</v>
      </c>
      <c r="AI11" s="17">
        <v>258</v>
      </c>
      <c r="AJ11" s="14">
        <f t="shared" si="11"/>
        <v>923</v>
      </c>
      <c r="AK11" s="14">
        <v>0</v>
      </c>
      <c r="AL11" s="17">
        <v>0</v>
      </c>
      <c r="AM11" s="14">
        <f t="shared" si="12"/>
        <v>923</v>
      </c>
      <c r="AN11" s="14">
        <v>0</v>
      </c>
      <c r="AO11" s="17">
        <v>0</v>
      </c>
      <c r="AP11" s="14">
        <f t="shared" si="13"/>
        <v>923</v>
      </c>
      <c r="AQ11" s="14">
        <v>0</v>
      </c>
      <c r="AR11" s="17">
        <v>0</v>
      </c>
      <c r="AS11" s="18">
        <f t="shared" si="14"/>
        <v>923</v>
      </c>
    </row>
    <row r="12" spans="1:58" ht="73.5" customHeight="1" x14ac:dyDescent="0.2">
      <c r="A12" s="9"/>
      <c r="B12" s="20" t="s">
        <v>42</v>
      </c>
      <c r="C12" s="11" t="s">
        <v>43</v>
      </c>
      <c r="D12" s="12" t="s">
        <v>30</v>
      </c>
      <c r="E12" s="21" t="s">
        <v>158</v>
      </c>
      <c r="F12" s="12" t="s">
        <v>32</v>
      </c>
      <c r="G12" s="13">
        <f t="shared" ref="G12:G17" si="15">+J12+M12+P12+S12+V12+Y12+AB12+AE12+AH12+AK12+AN12+AQ12</f>
        <v>12</v>
      </c>
      <c r="H12" s="14">
        <f t="shared" si="1"/>
        <v>12</v>
      </c>
      <c r="I12" s="15">
        <f t="shared" si="2"/>
        <v>1</v>
      </c>
      <c r="J12" s="14">
        <v>1</v>
      </c>
      <c r="K12" s="28">
        <v>1</v>
      </c>
      <c r="L12" s="14">
        <f t="shared" si="3"/>
        <v>1</v>
      </c>
      <c r="M12" s="14">
        <v>1</v>
      </c>
      <c r="N12" s="17">
        <v>1</v>
      </c>
      <c r="O12" s="14">
        <f t="shared" si="4"/>
        <v>2</v>
      </c>
      <c r="P12" s="14">
        <v>1</v>
      </c>
      <c r="Q12" s="17">
        <v>1</v>
      </c>
      <c r="R12" s="14">
        <f t="shared" si="5"/>
        <v>3</v>
      </c>
      <c r="S12" s="14">
        <v>1</v>
      </c>
      <c r="T12" s="17">
        <v>1</v>
      </c>
      <c r="U12" s="14">
        <f t="shared" si="6"/>
        <v>4</v>
      </c>
      <c r="V12" s="14">
        <v>1</v>
      </c>
      <c r="W12" s="17">
        <v>1</v>
      </c>
      <c r="X12" s="14">
        <f t="shared" si="7"/>
        <v>5</v>
      </c>
      <c r="Y12" s="14">
        <v>1</v>
      </c>
      <c r="Z12" s="17">
        <v>1</v>
      </c>
      <c r="AA12" s="14">
        <f t="shared" si="8"/>
        <v>6</v>
      </c>
      <c r="AB12" s="14">
        <v>1</v>
      </c>
      <c r="AC12" s="17">
        <v>1</v>
      </c>
      <c r="AD12" s="14">
        <f t="shared" si="9"/>
        <v>7</v>
      </c>
      <c r="AE12" s="14">
        <v>1</v>
      </c>
      <c r="AF12" s="17">
        <v>1</v>
      </c>
      <c r="AG12" s="14">
        <f t="shared" si="10"/>
        <v>8</v>
      </c>
      <c r="AH12" s="14">
        <v>1</v>
      </c>
      <c r="AI12" s="17">
        <v>1</v>
      </c>
      <c r="AJ12" s="14">
        <f t="shared" si="11"/>
        <v>9</v>
      </c>
      <c r="AK12" s="14">
        <v>1</v>
      </c>
      <c r="AL12" s="17">
        <v>1</v>
      </c>
      <c r="AM12" s="14">
        <f t="shared" si="12"/>
        <v>10</v>
      </c>
      <c r="AN12" s="14">
        <v>1</v>
      </c>
      <c r="AO12" s="17">
        <v>1</v>
      </c>
      <c r="AP12" s="14">
        <f t="shared" si="13"/>
        <v>11</v>
      </c>
      <c r="AQ12" s="14">
        <v>1</v>
      </c>
      <c r="AR12" s="17">
        <v>1</v>
      </c>
      <c r="AS12" s="18">
        <f t="shared" si="14"/>
        <v>12</v>
      </c>
    </row>
    <row r="13" spans="1:58" ht="60" customHeight="1" x14ac:dyDescent="0.2">
      <c r="A13" s="9"/>
      <c r="B13" s="29" t="s">
        <v>45</v>
      </c>
      <c r="C13" s="30" t="s">
        <v>46</v>
      </c>
      <c r="D13" s="31" t="s">
        <v>47</v>
      </c>
      <c r="E13" s="32" t="s">
        <v>48</v>
      </c>
      <c r="F13" s="12" t="s">
        <v>32</v>
      </c>
      <c r="G13" s="13">
        <f t="shared" si="15"/>
        <v>2</v>
      </c>
      <c r="H13" s="14">
        <f t="shared" si="1"/>
        <v>2</v>
      </c>
      <c r="I13" s="15">
        <f t="shared" si="2"/>
        <v>1</v>
      </c>
      <c r="J13" s="14">
        <v>0</v>
      </c>
      <c r="K13" s="28">
        <v>0</v>
      </c>
      <c r="L13" s="14">
        <f t="shared" si="3"/>
        <v>0</v>
      </c>
      <c r="M13" s="14">
        <v>2</v>
      </c>
      <c r="N13" s="17">
        <v>0</v>
      </c>
      <c r="O13" s="14">
        <f t="shared" si="4"/>
        <v>0</v>
      </c>
      <c r="P13" s="14">
        <v>0</v>
      </c>
      <c r="Q13" s="17">
        <v>0</v>
      </c>
      <c r="R13" s="14">
        <f t="shared" si="5"/>
        <v>0</v>
      </c>
      <c r="S13" s="14">
        <v>0</v>
      </c>
      <c r="T13" s="17">
        <v>0</v>
      </c>
      <c r="U13" s="14">
        <f t="shared" si="6"/>
        <v>0</v>
      </c>
      <c r="V13" s="14">
        <v>0</v>
      </c>
      <c r="W13" s="17">
        <v>0</v>
      </c>
      <c r="X13" s="14">
        <f t="shared" si="7"/>
        <v>0</v>
      </c>
      <c r="Y13" s="14">
        <v>0</v>
      </c>
      <c r="Z13" s="17">
        <v>0</v>
      </c>
      <c r="AA13" s="14">
        <f t="shared" si="8"/>
        <v>0</v>
      </c>
      <c r="AB13" s="14">
        <v>0</v>
      </c>
      <c r="AC13" s="17">
        <v>0</v>
      </c>
      <c r="AD13" s="14">
        <f t="shared" si="9"/>
        <v>0</v>
      </c>
      <c r="AE13" s="14">
        <v>0</v>
      </c>
      <c r="AF13" s="17">
        <v>0</v>
      </c>
      <c r="AG13" s="14">
        <f t="shared" si="10"/>
        <v>0</v>
      </c>
      <c r="AH13" s="14">
        <v>0</v>
      </c>
      <c r="AI13" s="17">
        <v>0</v>
      </c>
      <c r="AJ13" s="14">
        <f t="shared" si="11"/>
        <v>0</v>
      </c>
      <c r="AK13" s="14">
        <v>0</v>
      </c>
      <c r="AL13" s="17">
        <v>0</v>
      </c>
      <c r="AM13" s="14">
        <f t="shared" si="12"/>
        <v>0</v>
      </c>
      <c r="AN13" s="14">
        <v>0</v>
      </c>
      <c r="AO13" s="17">
        <v>0</v>
      </c>
      <c r="AP13" s="14">
        <f t="shared" si="13"/>
        <v>0</v>
      </c>
      <c r="AQ13" s="14">
        <v>0</v>
      </c>
      <c r="AR13" s="17">
        <v>2</v>
      </c>
      <c r="AS13" s="18">
        <f t="shared" si="14"/>
        <v>2</v>
      </c>
    </row>
    <row r="14" spans="1:58" ht="40.5" x14ac:dyDescent="0.2">
      <c r="A14" s="9"/>
      <c r="B14" s="144" t="s">
        <v>49</v>
      </c>
      <c r="C14" s="11" t="s">
        <v>50</v>
      </c>
      <c r="D14" s="12" t="s">
        <v>30</v>
      </c>
      <c r="E14" s="21" t="s">
        <v>51</v>
      </c>
      <c r="F14" s="33" t="s">
        <v>32</v>
      </c>
      <c r="G14" s="13">
        <f t="shared" si="15"/>
        <v>12</v>
      </c>
      <c r="H14" s="14">
        <f t="shared" si="1"/>
        <v>12</v>
      </c>
      <c r="I14" s="15">
        <f t="shared" si="2"/>
        <v>1</v>
      </c>
      <c r="J14" s="14">
        <v>1</v>
      </c>
      <c r="K14" s="28">
        <v>1</v>
      </c>
      <c r="L14" s="14">
        <f t="shared" si="3"/>
        <v>1</v>
      </c>
      <c r="M14" s="14">
        <v>1</v>
      </c>
      <c r="N14" s="17">
        <v>1</v>
      </c>
      <c r="O14" s="14">
        <f t="shared" si="4"/>
        <v>2</v>
      </c>
      <c r="P14" s="14">
        <v>1</v>
      </c>
      <c r="Q14" s="17">
        <v>1</v>
      </c>
      <c r="R14" s="14">
        <f t="shared" si="5"/>
        <v>3</v>
      </c>
      <c r="S14" s="14">
        <v>1</v>
      </c>
      <c r="T14" s="17">
        <v>1</v>
      </c>
      <c r="U14" s="14">
        <f t="shared" si="6"/>
        <v>4</v>
      </c>
      <c r="V14" s="14">
        <v>1</v>
      </c>
      <c r="W14" s="17">
        <v>1</v>
      </c>
      <c r="X14" s="14">
        <f t="shared" si="7"/>
        <v>5</v>
      </c>
      <c r="Y14" s="14">
        <v>1</v>
      </c>
      <c r="Z14" s="17">
        <v>1</v>
      </c>
      <c r="AA14" s="14">
        <f t="shared" si="8"/>
        <v>6</v>
      </c>
      <c r="AB14" s="14">
        <v>1</v>
      </c>
      <c r="AC14" s="17">
        <v>1</v>
      </c>
      <c r="AD14" s="14">
        <f t="shared" si="9"/>
        <v>7</v>
      </c>
      <c r="AE14" s="14">
        <v>1</v>
      </c>
      <c r="AF14" s="17">
        <v>1</v>
      </c>
      <c r="AG14" s="14">
        <f t="shared" si="10"/>
        <v>8</v>
      </c>
      <c r="AH14" s="14">
        <v>1</v>
      </c>
      <c r="AI14" s="17">
        <v>1</v>
      </c>
      <c r="AJ14" s="14">
        <f t="shared" si="11"/>
        <v>9</v>
      </c>
      <c r="AK14" s="14">
        <v>1</v>
      </c>
      <c r="AL14" s="17">
        <v>1</v>
      </c>
      <c r="AM14" s="14">
        <f t="shared" si="12"/>
        <v>10</v>
      </c>
      <c r="AN14" s="14">
        <v>1</v>
      </c>
      <c r="AO14" s="17">
        <v>1</v>
      </c>
      <c r="AP14" s="14">
        <f t="shared" si="13"/>
        <v>11</v>
      </c>
      <c r="AQ14" s="14">
        <v>1</v>
      </c>
      <c r="AR14" s="17">
        <v>1</v>
      </c>
      <c r="AS14" s="18">
        <f t="shared" si="14"/>
        <v>12</v>
      </c>
    </row>
    <row r="15" spans="1:58" ht="50.25" customHeight="1" x14ac:dyDescent="0.2">
      <c r="A15" s="34" t="s">
        <v>33</v>
      </c>
      <c r="B15" s="129"/>
      <c r="C15" s="11" t="s">
        <v>52</v>
      </c>
      <c r="D15" s="12" t="s">
        <v>30</v>
      </c>
      <c r="E15" s="21" t="s">
        <v>53</v>
      </c>
      <c r="F15" s="33" t="s">
        <v>32</v>
      </c>
      <c r="G15" s="13">
        <f t="shared" si="15"/>
        <v>12</v>
      </c>
      <c r="H15" s="14">
        <f t="shared" si="1"/>
        <v>12</v>
      </c>
      <c r="I15" s="15">
        <f t="shared" si="2"/>
        <v>1</v>
      </c>
      <c r="J15" s="14">
        <v>1</v>
      </c>
      <c r="K15" s="28">
        <v>1</v>
      </c>
      <c r="L15" s="14">
        <f t="shared" si="3"/>
        <v>1</v>
      </c>
      <c r="M15" s="14">
        <v>1</v>
      </c>
      <c r="N15" s="17">
        <v>1</v>
      </c>
      <c r="O15" s="14">
        <f t="shared" si="4"/>
        <v>2</v>
      </c>
      <c r="P15" s="14">
        <v>1</v>
      </c>
      <c r="Q15" s="17">
        <v>1</v>
      </c>
      <c r="R15" s="14">
        <f t="shared" si="5"/>
        <v>3</v>
      </c>
      <c r="S15" s="14">
        <v>1</v>
      </c>
      <c r="T15" s="17">
        <v>1</v>
      </c>
      <c r="U15" s="14">
        <f t="shared" si="6"/>
        <v>4</v>
      </c>
      <c r="V15" s="14">
        <v>1</v>
      </c>
      <c r="W15" s="17">
        <v>1</v>
      </c>
      <c r="X15" s="14">
        <f t="shared" si="7"/>
        <v>5</v>
      </c>
      <c r="Y15" s="14">
        <v>1</v>
      </c>
      <c r="Z15" s="17">
        <v>1</v>
      </c>
      <c r="AA15" s="14">
        <f t="shared" si="8"/>
        <v>6</v>
      </c>
      <c r="AB15" s="14">
        <v>1</v>
      </c>
      <c r="AC15" s="17">
        <v>1</v>
      </c>
      <c r="AD15" s="14">
        <f t="shared" si="9"/>
        <v>7</v>
      </c>
      <c r="AE15" s="14">
        <v>1</v>
      </c>
      <c r="AF15" s="17">
        <v>1</v>
      </c>
      <c r="AG15" s="14">
        <f t="shared" si="10"/>
        <v>8</v>
      </c>
      <c r="AH15" s="14">
        <v>1</v>
      </c>
      <c r="AI15" s="17">
        <v>1</v>
      </c>
      <c r="AJ15" s="14">
        <f t="shared" si="11"/>
        <v>9</v>
      </c>
      <c r="AK15" s="14">
        <v>1</v>
      </c>
      <c r="AL15" s="17">
        <v>1</v>
      </c>
      <c r="AM15" s="14">
        <f t="shared" si="12"/>
        <v>10</v>
      </c>
      <c r="AN15" s="14">
        <v>1</v>
      </c>
      <c r="AO15" s="17">
        <v>1</v>
      </c>
      <c r="AP15" s="14">
        <f t="shared" si="13"/>
        <v>11</v>
      </c>
      <c r="AQ15" s="14">
        <v>1</v>
      </c>
      <c r="AR15" s="17">
        <v>1</v>
      </c>
      <c r="AS15" s="18">
        <f t="shared" si="14"/>
        <v>12</v>
      </c>
      <c r="AT15" s="23"/>
      <c r="AU15" s="23"/>
      <c r="AV15" s="23"/>
      <c r="AW15" s="23"/>
      <c r="AX15" s="24"/>
      <c r="AY15" s="24"/>
      <c r="AZ15" s="24"/>
      <c r="BA15" s="24"/>
      <c r="BB15" s="24"/>
      <c r="BC15" s="24"/>
      <c r="BD15" s="24"/>
      <c r="BE15" s="24"/>
      <c r="BF15" s="24"/>
    </row>
    <row r="16" spans="1:58" ht="51.75" customHeight="1" x14ac:dyDescent="0.2">
      <c r="A16" s="35"/>
      <c r="B16" s="129"/>
      <c r="C16" s="11" t="s">
        <v>54</v>
      </c>
      <c r="D16" s="12" t="s">
        <v>30</v>
      </c>
      <c r="E16" s="21" t="s">
        <v>55</v>
      </c>
      <c r="F16" s="33" t="s">
        <v>32</v>
      </c>
      <c r="G16" s="13">
        <f t="shared" si="15"/>
        <v>25</v>
      </c>
      <c r="H16" s="14">
        <f t="shared" si="1"/>
        <v>25</v>
      </c>
      <c r="I16" s="15">
        <f t="shared" si="2"/>
        <v>1</v>
      </c>
      <c r="J16" s="14">
        <v>2</v>
      </c>
      <c r="K16" s="17">
        <v>2</v>
      </c>
      <c r="L16" s="14">
        <f t="shared" si="3"/>
        <v>2</v>
      </c>
      <c r="M16" s="14">
        <v>2</v>
      </c>
      <c r="N16" s="17">
        <v>2</v>
      </c>
      <c r="O16" s="14">
        <f t="shared" si="4"/>
        <v>4</v>
      </c>
      <c r="P16" s="14">
        <v>2</v>
      </c>
      <c r="Q16" s="17">
        <v>2</v>
      </c>
      <c r="R16" s="14">
        <f t="shared" si="5"/>
        <v>6</v>
      </c>
      <c r="S16" s="14">
        <v>2</v>
      </c>
      <c r="T16" s="17">
        <v>2</v>
      </c>
      <c r="U16" s="14">
        <f t="shared" si="6"/>
        <v>8</v>
      </c>
      <c r="V16" s="14">
        <v>2</v>
      </c>
      <c r="W16" s="17">
        <v>2</v>
      </c>
      <c r="X16" s="14">
        <f t="shared" si="7"/>
        <v>10</v>
      </c>
      <c r="Y16" s="14">
        <v>2</v>
      </c>
      <c r="Z16" s="17">
        <v>2</v>
      </c>
      <c r="AA16" s="14">
        <f t="shared" si="8"/>
        <v>12</v>
      </c>
      <c r="AB16" s="14">
        <v>2</v>
      </c>
      <c r="AC16" s="17">
        <v>2</v>
      </c>
      <c r="AD16" s="14">
        <f t="shared" si="9"/>
        <v>14</v>
      </c>
      <c r="AE16" s="14">
        <v>2</v>
      </c>
      <c r="AF16" s="17">
        <v>2</v>
      </c>
      <c r="AG16" s="14">
        <f t="shared" si="10"/>
        <v>16</v>
      </c>
      <c r="AH16" s="14">
        <v>2</v>
      </c>
      <c r="AI16" s="17">
        <v>2</v>
      </c>
      <c r="AJ16" s="14">
        <f t="shared" si="11"/>
        <v>18</v>
      </c>
      <c r="AK16" s="14">
        <v>2</v>
      </c>
      <c r="AL16" s="17">
        <v>2</v>
      </c>
      <c r="AM16" s="14">
        <f t="shared" si="12"/>
        <v>20</v>
      </c>
      <c r="AN16" s="14">
        <v>2</v>
      </c>
      <c r="AO16" s="17">
        <v>2</v>
      </c>
      <c r="AP16" s="14">
        <f t="shared" si="13"/>
        <v>22</v>
      </c>
      <c r="AQ16" s="14">
        <v>3</v>
      </c>
      <c r="AR16" s="17">
        <v>3</v>
      </c>
      <c r="AS16" s="18">
        <f t="shared" si="14"/>
        <v>25</v>
      </c>
      <c r="AT16" s="24"/>
      <c r="AU16" s="24"/>
      <c r="AV16" s="24"/>
      <c r="AW16" s="24"/>
      <c r="AX16" s="24"/>
      <c r="AY16" s="24"/>
      <c r="AZ16" s="24"/>
      <c r="BA16" s="24"/>
      <c r="BB16" s="24"/>
      <c r="BC16" s="24"/>
      <c r="BD16" s="24"/>
      <c r="BE16" s="24"/>
      <c r="BF16" s="24"/>
    </row>
    <row r="17" spans="1:45" ht="64.5" customHeight="1" thickBot="1" x14ac:dyDescent="0.25">
      <c r="A17" s="35"/>
      <c r="B17" s="145"/>
      <c r="C17" s="84" t="s">
        <v>56</v>
      </c>
      <c r="D17" s="37" t="s">
        <v>30</v>
      </c>
      <c r="E17" s="38" t="s">
        <v>57</v>
      </c>
      <c r="F17" s="39" t="s">
        <v>32</v>
      </c>
      <c r="G17" s="40">
        <f t="shared" si="15"/>
        <v>12</v>
      </c>
      <c r="H17" s="41">
        <f t="shared" si="1"/>
        <v>12</v>
      </c>
      <c r="I17" s="42">
        <f t="shared" si="2"/>
        <v>1</v>
      </c>
      <c r="J17" s="41">
        <v>1</v>
      </c>
      <c r="K17" s="44">
        <v>1</v>
      </c>
      <c r="L17" s="14">
        <f t="shared" si="3"/>
        <v>1</v>
      </c>
      <c r="M17" s="41">
        <v>1</v>
      </c>
      <c r="N17" s="44">
        <v>1</v>
      </c>
      <c r="O17" s="14">
        <f t="shared" si="4"/>
        <v>2</v>
      </c>
      <c r="P17" s="41">
        <v>1</v>
      </c>
      <c r="Q17" s="44">
        <v>1</v>
      </c>
      <c r="R17" s="14">
        <f t="shared" si="5"/>
        <v>3</v>
      </c>
      <c r="S17" s="41">
        <v>1</v>
      </c>
      <c r="T17" s="44">
        <v>1</v>
      </c>
      <c r="U17" s="14">
        <f t="shared" si="6"/>
        <v>4</v>
      </c>
      <c r="V17" s="41">
        <v>1</v>
      </c>
      <c r="W17" s="44">
        <v>1</v>
      </c>
      <c r="X17" s="14">
        <f t="shared" si="7"/>
        <v>5</v>
      </c>
      <c r="Y17" s="41">
        <v>1</v>
      </c>
      <c r="Z17" s="44">
        <v>1</v>
      </c>
      <c r="AA17" s="14">
        <f t="shared" si="8"/>
        <v>6</v>
      </c>
      <c r="AB17" s="41">
        <v>1</v>
      </c>
      <c r="AC17" s="44">
        <v>1</v>
      </c>
      <c r="AD17" s="14">
        <f t="shared" si="9"/>
        <v>7</v>
      </c>
      <c r="AE17" s="41">
        <v>1</v>
      </c>
      <c r="AF17" s="44">
        <v>1</v>
      </c>
      <c r="AG17" s="14">
        <f t="shared" si="10"/>
        <v>8</v>
      </c>
      <c r="AH17" s="41">
        <v>1</v>
      </c>
      <c r="AI17" s="44">
        <v>1</v>
      </c>
      <c r="AJ17" s="14">
        <f t="shared" si="11"/>
        <v>9</v>
      </c>
      <c r="AK17" s="41">
        <v>1</v>
      </c>
      <c r="AL17" s="44">
        <v>1</v>
      </c>
      <c r="AM17" s="14">
        <f t="shared" si="12"/>
        <v>10</v>
      </c>
      <c r="AN17" s="41">
        <v>1</v>
      </c>
      <c r="AO17" s="44">
        <v>1</v>
      </c>
      <c r="AP17" s="14">
        <f t="shared" si="13"/>
        <v>11</v>
      </c>
      <c r="AQ17" s="41">
        <v>1</v>
      </c>
      <c r="AR17" s="44">
        <v>1</v>
      </c>
      <c r="AS17" s="18">
        <f t="shared" si="14"/>
        <v>12</v>
      </c>
    </row>
    <row r="18" spans="1:45" ht="29.25" customHeight="1" thickBot="1" x14ac:dyDescent="0.3">
      <c r="A18" s="45"/>
      <c r="B18" s="23"/>
      <c r="C18" s="46"/>
      <c r="D18" s="45"/>
      <c r="E18" s="45"/>
      <c r="F18" s="45"/>
      <c r="G18" s="47">
        <f t="shared" ref="G18:AS18" si="16">SUM(G8:G17)</f>
        <v>38725</v>
      </c>
      <c r="H18" s="48">
        <f t="shared" si="16"/>
        <v>50645</v>
      </c>
      <c r="I18" s="48">
        <f t="shared" si="16"/>
        <v>10.22357982232667</v>
      </c>
      <c r="J18" s="48">
        <f t="shared" si="16"/>
        <v>1796</v>
      </c>
      <c r="K18" s="49">
        <f t="shared" si="16"/>
        <v>3354</v>
      </c>
      <c r="L18" s="48">
        <f t="shared" si="16"/>
        <v>3354</v>
      </c>
      <c r="M18" s="48">
        <f t="shared" si="16"/>
        <v>2308</v>
      </c>
      <c r="N18" s="49">
        <f t="shared" si="16"/>
        <v>3339</v>
      </c>
      <c r="O18" s="48">
        <f t="shared" si="16"/>
        <v>6693</v>
      </c>
      <c r="P18" s="48">
        <f t="shared" si="16"/>
        <v>2646</v>
      </c>
      <c r="Q18" s="49">
        <f t="shared" si="16"/>
        <v>6124</v>
      </c>
      <c r="R18" s="48">
        <f t="shared" si="16"/>
        <v>12817</v>
      </c>
      <c r="S18" s="48">
        <f t="shared" si="16"/>
        <v>4336</v>
      </c>
      <c r="T18" s="49">
        <f t="shared" si="16"/>
        <v>7302</v>
      </c>
      <c r="U18" s="48">
        <f t="shared" si="16"/>
        <v>20119</v>
      </c>
      <c r="V18" s="48">
        <f t="shared" si="16"/>
        <v>3653</v>
      </c>
      <c r="W18" s="49">
        <f t="shared" si="16"/>
        <v>4331</v>
      </c>
      <c r="X18" s="48">
        <f t="shared" si="16"/>
        <v>24450</v>
      </c>
      <c r="Y18" s="48">
        <f t="shared" si="16"/>
        <v>3718</v>
      </c>
      <c r="Z18" s="49">
        <f t="shared" si="16"/>
        <v>6714</v>
      </c>
      <c r="AA18" s="48">
        <f t="shared" si="16"/>
        <v>31164</v>
      </c>
      <c r="AB18" s="48">
        <f t="shared" si="16"/>
        <v>4691</v>
      </c>
      <c r="AC18" s="49">
        <f t="shared" si="16"/>
        <v>4742</v>
      </c>
      <c r="AD18" s="48">
        <f t="shared" si="16"/>
        <v>35906</v>
      </c>
      <c r="AE18" s="48">
        <f t="shared" si="16"/>
        <v>4990</v>
      </c>
      <c r="AF18" s="49">
        <f t="shared" si="16"/>
        <v>3520</v>
      </c>
      <c r="AG18" s="48">
        <f t="shared" si="16"/>
        <v>39426</v>
      </c>
      <c r="AH18" s="48">
        <f t="shared" si="16"/>
        <v>2136</v>
      </c>
      <c r="AI18" s="49">
        <f t="shared" si="16"/>
        <v>3934</v>
      </c>
      <c r="AJ18" s="48">
        <f t="shared" si="16"/>
        <v>43360</v>
      </c>
      <c r="AK18" s="48">
        <f t="shared" si="16"/>
        <v>3051</v>
      </c>
      <c r="AL18" s="49">
        <f t="shared" si="16"/>
        <v>2363</v>
      </c>
      <c r="AM18" s="48">
        <f t="shared" si="16"/>
        <v>45723</v>
      </c>
      <c r="AN18" s="48">
        <f t="shared" si="16"/>
        <v>2943</v>
      </c>
      <c r="AO18" s="49">
        <f t="shared" si="16"/>
        <v>1978</v>
      </c>
      <c r="AP18" s="48">
        <f t="shared" si="16"/>
        <v>47701</v>
      </c>
      <c r="AQ18" s="48">
        <f t="shared" si="16"/>
        <v>2457</v>
      </c>
      <c r="AR18" s="48">
        <f t="shared" si="16"/>
        <v>2944</v>
      </c>
      <c r="AS18" s="48">
        <f t="shared" si="16"/>
        <v>50645</v>
      </c>
    </row>
    <row r="19" spans="1:45" ht="12.75" customHeight="1" x14ac:dyDescent="0.2">
      <c r="E19" s="134" t="s">
        <v>58</v>
      </c>
      <c r="F19" s="135"/>
      <c r="G19" s="50">
        <v>56872</v>
      </c>
    </row>
    <row r="20" spans="1:45" ht="12.75" customHeight="1" x14ac:dyDescent="0.2">
      <c r="A20" s="146"/>
      <c r="B20" s="135"/>
      <c r="C20" s="135"/>
      <c r="D20" s="135"/>
      <c r="E20" s="52"/>
      <c r="F20" s="52"/>
      <c r="G20" s="50"/>
      <c r="H20" s="147"/>
      <c r="I20" s="147"/>
      <c r="J20" s="147"/>
      <c r="K20" s="147"/>
      <c r="L20" s="147"/>
      <c r="M20" s="147"/>
      <c r="N20" s="147"/>
      <c r="O20" s="147"/>
      <c r="P20" s="147"/>
      <c r="Q20" s="147"/>
      <c r="R20" s="147"/>
      <c r="S20" s="148"/>
      <c r="T20" s="135"/>
      <c r="U20" s="135"/>
      <c r="V20" s="135"/>
      <c r="W20" s="135"/>
      <c r="X20" s="135"/>
      <c r="Y20" s="135"/>
      <c r="Z20" s="135"/>
      <c r="AA20" s="135"/>
      <c r="AB20" s="135"/>
      <c r="AC20" s="135"/>
      <c r="AD20" s="135"/>
      <c r="AE20" s="135"/>
      <c r="AF20" s="135"/>
      <c r="AG20" s="135"/>
      <c r="AH20" s="135"/>
      <c r="AI20" s="135"/>
      <c r="AJ20" s="135"/>
      <c r="AK20" s="135"/>
      <c r="AL20" s="135"/>
      <c r="AM20" s="135"/>
      <c r="AN20" s="135"/>
      <c r="AO20" s="135"/>
      <c r="AP20" s="135"/>
      <c r="AQ20" s="135"/>
      <c r="AR20" s="113"/>
      <c r="AS20" s="113"/>
    </row>
    <row r="21" spans="1:45" ht="14.25" customHeight="1" x14ac:dyDescent="0.2">
      <c r="A21" s="113"/>
      <c r="B21" s="54"/>
      <c r="C21" s="54"/>
      <c r="D21" s="52"/>
      <c r="E21" s="52"/>
      <c r="F21" s="52"/>
      <c r="G21" s="52"/>
      <c r="H21" s="52"/>
      <c r="I21" s="55"/>
      <c r="J21" s="52"/>
      <c r="K21" s="52"/>
      <c r="L21" s="52"/>
      <c r="M21" s="52"/>
      <c r="N21" s="52"/>
      <c r="O21" s="52"/>
      <c r="P21" s="52"/>
      <c r="Q21" s="56"/>
      <c r="R21" s="56"/>
      <c r="S21" s="56"/>
      <c r="T21" s="56"/>
      <c r="U21" s="56"/>
      <c r="V21" s="56"/>
      <c r="W21" s="56"/>
      <c r="X21" s="56"/>
      <c r="Y21" s="56"/>
      <c r="Z21" s="56"/>
      <c r="AA21" s="56"/>
      <c r="AB21" s="56"/>
      <c r="AC21" s="57"/>
      <c r="AD21" s="57"/>
      <c r="AE21" s="57"/>
      <c r="AF21" s="56"/>
      <c r="AG21" s="56"/>
      <c r="AH21" s="56"/>
      <c r="AI21" s="56"/>
      <c r="AJ21" s="56"/>
      <c r="AK21" s="56"/>
      <c r="AL21" s="56"/>
      <c r="AM21" s="56"/>
      <c r="AN21" s="56"/>
      <c r="AO21" s="56"/>
      <c r="AP21" s="56"/>
      <c r="AQ21" s="56"/>
      <c r="AR21" s="56"/>
      <c r="AS21" s="56"/>
    </row>
    <row r="22" spans="1:45" ht="16.5" customHeight="1" x14ac:dyDescent="0.2">
      <c r="A22" s="147" t="s">
        <v>61</v>
      </c>
      <c r="B22" s="135"/>
      <c r="C22" s="135"/>
      <c r="D22" s="135"/>
      <c r="E22" s="52"/>
      <c r="F22" s="52"/>
      <c r="G22" s="52"/>
      <c r="H22" s="52"/>
      <c r="I22" s="150" t="s">
        <v>61</v>
      </c>
      <c r="J22" s="150"/>
      <c r="K22" s="150"/>
      <c r="L22" s="150"/>
      <c r="M22" s="150"/>
      <c r="N22" s="150"/>
      <c r="O22" s="150"/>
      <c r="P22" s="150"/>
      <c r="Q22" s="150"/>
      <c r="R22" s="150"/>
      <c r="S22" s="147" t="s">
        <v>62</v>
      </c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135"/>
      <c r="AE22" s="135"/>
      <c r="AF22" s="135"/>
      <c r="AG22" s="135"/>
      <c r="AH22" s="135"/>
      <c r="AI22" s="135"/>
      <c r="AJ22" s="135"/>
      <c r="AK22" s="135"/>
      <c r="AL22" s="135"/>
      <c r="AM22" s="135"/>
      <c r="AN22" s="135"/>
      <c r="AO22" s="135"/>
      <c r="AP22" s="135"/>
      <c r="AQ22" s="135"/>
      <c r="AR22" s="115"/>
      <c r="AS22" s="115"/>
    </row>
    <row r="23" spans="1:45" ht="15" customHeight="1" x14ac:dyDescent="0.2">
      <c r="B23" s="146" t="s">
        <v>155</v>
      </c>
      <c r="C23" s="146"/>
      <c r="D23" s="146"/>
      <c r="E23" s="146"/>
      <c r="F23" s="119"/>
      <c r="G23" s="119"/>
      <c r="H23" s="119"/>
      <c r="I23" s="119"/>
      <c r="J23" s="119"/>
      <c r="K23" s="148" t="s">
        <v>63</v>
      </c>
      <c r="L23" s="148"/>
      <c r="M23" s="148"/>
      <c r="N23" s="148"/>
      <c r="O23" s="148"/>
      <c r="P23" s="148"/>
      <c r="Q23" s="148"/>
      <c r="S23" s="148" t="s">
        <v>64</v>
      </c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113"/>
      <c r="AS23" s="113"/>
    </row>
    <row r="24" spans="1:45" ht="17.25" customHeight="1" x14ac:dyDescent="0.2">
      <c r="B24" s="146" t="s">
        <v>156</v>
      </c>
      <c r="C24" s="146"/>
      <c r="D24" s="146"/>
      <c r="E24" s="146"/>
      <c r="F24" s="119"/>
      <c r="G24" s="119"/>
      <c r="H24" s="119"/>
      <c r="I24" s="119"/>
      <c r="J24" s="119"/>
      <c r="K24" s="148" t="s">
        <v>65</v>
      </c>
      <c r="L24" s="148"/>
      <c r="M24" s="148"/>
      <c r="N24" s="148"/>
      <c r="O24" s="148"/>
      <c r="P24" s="148"/>
      <c r="Q24" s="148"/>
      <c r="S24" s="148" t="s">
        <v>66</v>
      </c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113"/>
      <c r="AS24" s="113"/>
    </row>
    <row r="25" spans="1:45" ht="12.75" customHeight="1" x14ac:dyDescent="0.2">
      <c r="B25" s="119"/>
      <c r="C25" s="119"/>
      <c r="D25" s="119"/>
      <c r="E25" s="119"/>
      <c r="F25" s="119"/>
      <c r="G25" s="119"/>
      <c r="H25" s="119"/>
      <c r="I25" s="119"/>
      <c r="J25" s="119"/>
      <c r="K25" s="119"/>
    </row>
    <row r="26" spans="1:45" ht="12.75" customHeight="1" x14ac:dyDescent="0.2">
      <c r="B26" s="148"/>
      <c r="C26" s="135"/>
      <c r="D26" s="135"/>
      <c r="E26" s="135"/>
      <c r="F26" s="135"/>
      <c r="G26" s="135"/>
      <c r="H26" s="135"/>
      <c r="I26" s="135"/>
      <c r="J26" s="135"/>
      <c r="K26" s="135"/>
      <c r="L26" s="135"/>
      <c r="M26" s="135"/>
      <c r="N26" s="135"/>
      <c r="O26" s="135"/>
      <c r="P26" s="135"/>
      <c r="Q26" s="135"/>
      <c r="R26" s="135"/>
      <c r="S26" s="135"/>
      <c r="T26" s="135"/>
      <c r="U26" s="135"/>
      <c r="V26" s="135"/>
      <c r="W26" s="135"/>
      <c r="X26" s="135"/>
      <c r="Y26" s="135"/>
      <c r="Z26" s="135"/>
      <c r="AA26" s="135"/>
      <c r="AB26" s="135"/>
      <c r="AC26" s="135"/>
      <c r="AD26" s="135"/>
      <c r="AE26" s="135"/>
      <c r="AF26" s="135"/>
      <c r="AG26" s="135"/>
      <c r="AH26" s="135"/>
      <c r="AI26" s="135"/>
      <c r="AJ26" s="135"/>
      <c r="AK26" s="135"/>
      <c r="AL26" s="135"/>
      <c r="AM26" s="135"/>
      <c r="AN26" s="135"/>
      <c r="AO26" s="135"/>
      <c r="AP26" s="135"/>
      <c r="AQ26" s="135"/>
      <c r="AR26" s="113"/>
      <c r="AS26" s="113"/>
    </row>
    <row r="27" spans="1:45" ht="24.75" customHeight="1" x14ac:dyDescent="0.2"/>
    <row r="28" spans="1:45" ht="24.75" customHeight="1" x14ac:dyDescent="0.2">
      <c r="B28" s="149"/>
      <c r="C28" s="135"/>
      <c r="D28" s="149"/>
      <c r="E28" s="135"/>
      <c r="F28" s="135"/>
      <c r="K28" s="118"/>
      <c r="L28" s="118"/>
      <c r="M28" s="118"/>
      <c r="N28" s="118"/>
      <c r="O28" s="118"/>
      <c r="P28" s="118"/>
      <c r="Q28" s="60"/>
      <c r="R28" s="60"/>
      <c r="S28" s="60"/>
      <c r="T28" s="117"/>
      <c r="U28" s="117"/>
      <c r="V28" s="149"/>
      <c r="W28" s="135"/>
      <c r="X28" s="135"/>
      <c r="Y28" s="135"/>
      <c r="Z28" s="135"/>
      <c r="AA28" s="135"/>
      <c r="AB28" s="135"/>
      <c r="AC28" s="135"/>
      <c r="AD28" s="135"/>
      <c r="AE28" s="135"/>
      <c r="AI28" s="117"/>
      <c r="AJ28" s="117"/>
      <c r="AK28" s="149"/>
      <c r="AL28" s="135"/>
      <c r="AM28" s="135"/>
      <c r="AN28" s="135"/>
      <c r="AO28" s="135"/>
      <c r="AP28" s="135"/>
      <c r="AQ28" s="135"/>
      <c r="AR28" s="117"/>
      <c r="AS28" s="117"/>
    </row>
    <row r="29" spans="1:45" ht="35.25" customHeight="1" x14ac:dyDescent="0.2">
      <c r="B29" s="146"/>
      <c r="C29" s="135"/>
      <c r="D29" s="148"/>
      <c r="E29" s="135"/>
      <c r="F29" s="135"/>
      <c r="K29" s="118"/>
      <c r="L29" s="118"/>
      <c r="M29" s="118"/>
      <c r="N29" s="118"/>
      <c r="O29" s="118"/>
      <c r="P29" s="118"/>
      <c r="Q29" s="61"/>
      <c r="R29" s="61"/>
      <c r="S29" s="61"/>
      <c r="T29" s="117"/>
      <c r="U29" s="117"/>
      <c r="V29" s="149"/>
      <c r="W29" s="135"/>
      <c r="X29" s="135"/>
      <c r="Y29" s="135"/>
      <c r="Z29" s="135"/>
      <c r="AA29" s="135"/>
      <c r="AB29" s="135"/>
      <c r="AC29" s="135"/>
      <c r="AD29" s="135"/>
      <c r="AE29" s="135"/>
      <c r="AI29" s="116"/>
      <c r="AJ29" s="116"/>
      <c r="AK29" s="146"/>
      <c r="AL29" s="135"/>
      <c r="AM29" s="135"/>
      <c r="AN29" s="135"/>
      <c r="AO29" s="135"/>
      <c r="AP29" s="135"/>
      <c r="AQ29" s="135"/>
      <c r="AR29" s="116"/>
      <c r="AS29" s="116"/>
    </row>
    <row r="30" spans="1:45" ht="12.75" customHeight="1" x14ac:dyDescent="0.2"/>
    <row r="31" spans="1:45" ht="12.75" customHeight="1" x14ac:dyDescent="0.2"/>
    <row r="32" spans="1:45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</sheetData>
  <mergeCells count="47">
    <mergeCell ref="V29:AE29"/>
    <mergeCell ref="S23:AQ23"/>
    <mergeCell ref="B23:E23"/>
    <mergeCell ref="B24:E24"/>
    <mergeCell ref="K23:Q23"/>
    <mergeCell ref="K24:Q24"/>
    <mergeCell ref="B14:B17"/>
    <mergeCell ref="AK29:AQ29"/>
    <mergeCell ref="H20:R20"/>
    <mergeCell ref="S24:AQ24"/>
    <mergeCell ref="B26:AQ26"/>
    <mergeCell ref="B28:C28"/>
    <mergeCell ref="D28:F28"/>
    <mergeCell ref="V28:AE28"/>
    <mergeCell ref="AK28:AQ28"/>
    <mergeCell ref="A20:D20"/>
    <mergeCell ref="S20:AQ20"/>
    <mergeCell ref="A22:D22"/>
    <mergeCell ref="S22:AQ22"/>
    <mergeCell ref="I22:R22"/>
    <mergeCell ref="B29:C29"/>
    <mergeCell ref="D29:F29"/>
    <mergeCell ref="E19:F19"/>
    <mergeCell ref="H5:H6"/>
    <mergeCell ref="J5:AS5"/>
    <mergeCell ref="J6:L6"/>
    <mergeCell ref="M6:O6"/>
    <mergeCell ref="P6:R6"/>
    <mergeCell ref="S6:U6"/>
    <mergeCell ref="V6:X6"/>
    <mergeCell ref="Y6:AA6"/>
    <mergeCell ref="AB6:AD6"/>
    <mergeCell ref="AE6:AG6"/>
    <mergeCell ref="AH6:AJ6"/>
    <mergeCell ref="AK6:AM6"/>
    <mergeCell ref="AN6:AP6"/>
    <mergeCell ref="AQ6:AS6"/>
    <mergeCell ref="A2:AQ2"/>
    <mergeCell ref="A3:AS3"/>
    <mergeCell ref="B4:AS4"/>
    <mergeCell ref="A5:A7"/>
    <mergeCell ref="B5:B7"/>
    <mergeCell ref="C5:C7"/>
    <mergeCell ref="D5:D7"/>
    <mergeCell ref="E5:E7"/>
    <mergeCell ref="F5:F7"/>
    <mergeCell ref="G5:G6"/>
  </mergeCells>
  <conditionalFormatting sqref="K8">
    <cfRule type="cellIs" dxfId="1" priority="1" operator="greaterThan">
      <formula>"H9"</formula>
    </cfRule>
  </conditionalFormatting>
  <printOptions horizontalCentered="1"/>
  <pageMargins left="0.25" right="0.25" top="0.75" bottom="0.75" header="0.3" footer="0.3"/>
  <pageSetup scale="54" fitToHeight="0" orientation="landscape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Z1000"/>
  <sheetViews>
    <sheetView topLeftCell="B1" workbookViewId="0"/>
  </sheetViews>
  <sheetFormatPr baseColWidth="10" defaultColWidth="14.42578125" defaultRowHeight="15" customHeight="1" x14ac:dyDescent="0.2"/>
  <cols>
    <col min="1" max="1" width="8.85546875" hidden="1" customWidth="1"/>
    <col min="2" max="2" width="39.140625" customWidth="1"/>
    <col min="3" max="3" width="25.85546875" customWidth="1"/>
    <col min="4" max="4" width="12.7109375" customWidth="1"/>
    <col min="5" max="5" width="12.42578125" customWidth="1"/>
    <col min="6" max="6" width="8.7109375" hidden="1" customWidth="1"/>
    <col min="7" max="7" width="10" hidden="1" customWidth="1"/>
    <col min="8" max="8" width="6.5703125" customWidth="1"/>
    <col min="9" max="9" width="5.7109375" customWidth="1"/>
    <col min="10" max="10" width="6.42578125" customWidth="1"/>
    <col min="11" max="11" width="7.7109375" customWidth="1"/>
    <col min="12" max="12" width="8" customWidth="1"/>
    <col min="13" max="13" width="11.7109375" customWidth="1"/>
    <col min="14" max="14" width="9" customWidth="1"/>
    <col min="15" max="18" width="4.28515625" hidden="1" customWidth="1"/>
    <col min="19" max="19" width="5" hidden="1" customWidth="1"/>
    <col min="20" max="26" width="4.28515625" hidden="1" customWidth="1"/>
  </cols>
  <sheetData>
    <row r="1" spans="1:26" ht="12.75" customHeight="1" x14ac:dyDescent="0.2"/>
    <row r="2" spans="1:26" ht="20.25" customHeight="1" x14ac:dyDescent="0.2">
      <c r="A2" s="124" t="s">
        <v>126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2"/>
    </row>
    <row r="3" spans="1:26" ht="18.75" customHeight="1" x14ac:dyDescent="0.2">
      <c r="A3" s="124" t="s">
        <v>127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2"/>
    </row>
    <row r="4" spans="1:26" ht="18.75" customHeight="1" x14ac:dyDescent="0.2">
      <c r="A4" s="124" t="s">
        <v>128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2"/>
    </row>
    <row r="5" spans="1:26" ht="9" customHeight="1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ht="18" customHeight="1" x14ac:dyDescent="0.2">
      <c r="A6" s="125" t="s">
        <v>3</v>
      </c>
      <c r="B6" s="157" t="s">
        <v>4</v>
      </c>
      <c r="C6" s="152" t="s">
        <v>5</v>
      </c>
      <c r="D6" s="152" t="s">
        <v>6</v>
      </c>
      <c r="E6" s="152" t="s">
        <v>7</v>
      </c>
      <c r="F6" s="152" t="s">
        <v>8</v>
      </c>
      <c r="G6" s="152" t="s">
        <v>9</v>
      </c>
      <c r="H6" s="155" t="s">
        <v>17</v>
      </c>
      <c r="I6" s="156"/>
      <c r="J6" s="155" t="s">
        <v>9</v>
      </c>
      <c r="K6" s="156"/>
      <c r="L6" s="63" t="s">
        <v>24</v>
      </c>
      <c r="M6" s="152" t="s">
        <v>81</v>
      </c>
      <c r="N6" s="64" t="s">
        <v>82</v>
      </c>
      <c r="O6" s="158" t="s">
        <v>83</v>
      </c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60"/>
    </row>
    <row r="7" spans="1:26" ht="27.75" customHeight="1" x14ac:dyDescent="0.2">
      <c r="A7" s="127"/>
      <c r="B7" s="130"/>
      <c r="C7" s="133"/>
      <c r="D7" s="133"/>
      <c r="E7" s="133"/>
      <c r="F7" s="133"/>
      <c r="G7" s="133"/>
      <c r="H7" s="65" t="s">
        <v>23</v>
      </c>
      <c r="I7" s="65" t="s">
        <v>24</v>
      </c>
      <c r="J7" s="65" t="s">
        <v>23</v>
      </c>
      <c r="K7" s="65" t="s">
        <v>24</v>
      </c>
      <c r="L7" s="65" t="s">
        <v>84</v>
      </c>
      <c r="M7" s="133"/>
      <c r="N7" s="66" t="s">
        <v>84</v>
      </c>
      <c r="O7" s="67" t="s">
        <v>85</v>
      </c>
      <c r="P7" s="6" t="s">
        <v>86</v>
      </c>
      <c r="Q7" s="6" t="s">
        <v>87</v>
      </c>
      <c r="R7" s="6" t="s">
        <v>88</v>
      </c>
      <c r="S7" s="6" t="s">
        <v>89</v>
      </c>
      <c r="T7" s="6" t="s">
        <v>90</v>
      </c>
      <c r="U7" s="6" t="s">
        <v>91</v>
      </c>
      <c r="V7" s="6" t="s">
        <v>92</v>
      </c>
      <c r="W7" s="6" t="s">
        <v>93</v>
      </c>
      <c r="X7" s="6" t="s">
        <v>94</v>
      </c>
      <c r="Y7" s="6" t="s">
        <v>95</v>
      </c>
      <c r="Z7" s="6" t="s">
        <v>96</v>
      </c>
    </row>
    <row r="8" spans="1:26" ht="31.5" customHeight="1" x14ac:dyDescent="0.2">
      <c r="A8" s="9" t="s">
        <v>27</v>
      </c>
      <c r="B8" s="10" t="s">
        <v>28</v>
      </c>
      <c r="C8" s="11" t="s">
        <v>29</v>
      </c>
      <c r="D8" s="12" t="s">
        <v>30</v>
      </c>
      <c r="E8" s="68" t="s">
        <v>129</v>
      </c>
      <c r="F8" s="68" t="s">
        <v>32</v>
      </c>
      <c r="G8" s="69">
        <f t="shared" ref="G8:G10" si="0">SUM(O8:Z8)</f>
        <v>460</v>
      </c>
      <c r="H8" s="70">
        <f>ANUAL!AB9</f>
        <v>75</v>
      </c>
      <c r="I8" s="70">
        <f>ANUAL!AC9</f>
        <v>76</v>
      </c>
      <c r="J8" s="69">
        <f>ANUAL!G9</f>
        <v>540</v>
      </c>
      <c r="K8" s="69">
        <f>ANUAL!K9+ANUAL!N9+ANUAL!Q9+ANUAL!T9+ANUAL!W9+ANUAL!Z9+ANUAL!AC9</f>
        <v>289</v>
      </c>
      <c r="L8" s="71">
        <f t="shared" ref="L8:L18" si="1">+K8/J8</f>
        <v>0.53518518518518521</v>
      </c>
      <c r="M8" s="69">
        <f t="shared" ref="M8:M17" si="2">+J8-K8</f>
        <v>251</v>
      </c>
      <c r="N8" s="72">
        <f t="shared" ref="N8:N10" si="3">+M8/J8</f>
        <v>0.46481481481481479</v>
      </c>
      <c r="O8" s="73">
        <v>9</v>
      </c>
      <c r="P8" s="74">
        <v>14</v>
      </c>
      <c r="Q8" s="74">
        <v>38</v>
      </c>
      <c r="R8" s="74">
        <v>38</v>
      </c>
      <c r="S8" s="74">
        <v>50</v>
      </c>
      <c r="T8" s="74">
        <v>51</v>
      </c>
      <c r="U8" s="74">
        <v>77</v>
      </c>
      <c r="V8" s="74">
        <v>29</v>
      </c>
      <c r="W8" s="74">
        <v>27</v>
      </c>
      <c r="X8" s="74">
        <v>46</v>
      </c>
      <c r="Y8" s="74">
        <v>38</v>
      </c>
      <c r="Z8" s="74">
        <v>43</v>
      </c>
    </row>
    <row r="9" spans="1:26" ht="35.25" customHeight="1" x14ac:dyDescent="0.2">
      <c r="A9" s="9" t="s">
        <v>33</v>
      </c>
      <c r="B9" s="20" t="s">
        <v>34</v>
      </c>
      <c r="C9" s="11" t="s">
        <v>35</v>
      </c>
      <c r="D9" s="12" t="s">
        <v>30</v>
      </c>
      <c r="E9" s="105" t="s">
        <v>36</v>
      </c>
      <c r="F9" s="68" t="s">
        <v>32</v>
      </c>
      <c r="G9" s="69">
        <f t="shared" si="0"/>
        <v>18540</v>
      </c>
      <c r="H9" s="70">
        <f>ANUAL!AB10</f>
        <v>1010</v>
      </c>
      <c r="I9" s="70">
        <f>ANUAL!AC10</f>
        <v>610</v>
      </c>
      <c r="J9" s="69">
        <f>ANUAL!G10</f>
        <v>8060</v>
      </c>
      <c r="K9" s="69">
        <f>ANUAL!K10+ANUAL!N10+ANUAL!Q10+ANUAL!T10+ANUAL!W10+ANUAL!Z10+ANUAL!AC10</f>
        <v>3836</v>
      </c>
      <c r="L9" s="71">
        <f t="shared" si="1"/>
        <v>0.47593052109181139</v>
      </c>
      <c r="M9" s="69">
        <f t="shared" si="2"/>
        <v>4224</v>
      </c>
      <c r="N9" s="72">
        <f t="shared" si="3"/>
        <v>0.52406947890818856</v>
      </c>
      <c r="O9" s="73">
        <f>678+45</f>
        <v>723</v>
      </c>
      <c r="P9" s="74">
        <f>754+45</f>
        <v>799</v>
      </c>
      <c r="Q9" s="74">
        <f>1243+45</f>
        <v>1288</v>
      </c>
      <c r="R9" s="74">
        <f>1256+45</f>
        <v>1301</v>
      </c>
      <c r="S9" s="74">
        <f>4876+45</f>
        <v>4921</v>
      </c>
      <c r="T9" s="74">
        <f>728+45</f>
        <v>773</v>
      </c>
      <c r="U9" s="74">
        <f>1231+45</f>
        <v>1276</v>
      </c>
      <c r="V9" s="74">
        <f>929+45</f>
        <v>974</v>
      </c>
      <c r="W9" s="74">
        <f>553+45</f>
        <v>598</v>
      </c>
      <c r="X9" s="74">
        <f>5024+45</f>
        <v>5069</v>
      </c>
      <c r="Y9" s="74">
        <f>477+45</f>
        <v>522</v>
      </c>
      <c r="Z9" s="74">
        <f>251+45</f>
        <v>296</v>
      </c>
    </row>
    <row r="10" spans="1:26" ht="31.5" customHeight="1" x14ac:dyDescent="0.2">
      <c r="A10" s="9" t="s">
        <v>33</v>
      </c>
      <c r="B10" s="20" t="s">
        <v>37</v>
      </c>
      <c r="C10" s="11" t="s">
        <v>38</v>
      </c>
      <c r="D10" s="12" t="s">
        <v>30</v>
      </c>
      <c r="E10" s="105" t="s">
        <v>36</v>
      </c>
      <c r="F10" s="68" t="s">
        <v>39</v>
      </c>
      <c r="G10" s="69">
        <f t="shared" si="0"/>
        <v>55000</v>
      </c>
      <c r="H10" s="70">
        <f>ANUAL!AB11</f>
        <v>3600</v>
      </c>
      <c r="I10" s="70">
        <f>ANUAL!AC11</f>
        <v>4015</v>
      </c>
      <c r="J10" s="69">
        <f>ANUAL!G11</f>
        <v>29200</v>
      </c>
      <c r="K10" s="69">
        <f>ANUAL!K11+ANUAL!N11+ANUAL!Q11+ANUAL!T11+ANUAL!W11+ANUAL!Z11+ANUAL!AC11</f>
        <v>31188</v>
      </c>
      <c r="L10" s="71">
        <f t="shared" si="1"/>
        <v>1.0680821917808219</v>
      </c>
      <c r="M10" s="69">
        <f t="shared" si="2"/>
        <v>-1988</v>
      </c>
      <c r="N10" s="72">
        <f t="shared" si="3"/>
        <v>-6.8082191780821921E-2</v>
      </c>
      <c r="O10" s="75">
        <v>5489</v>
      </c>
      <c r="P10" s="25">
        <v>3642</v>
      </c>
      <c r="Q10" s="25">
        <v>6028</v>
      </c>
      <c r="R10" s="25">
        <v>5094</v>
      </c>
      <c r="S10" s="25">
        <v>5946</v>
      </c>
      <c r="T10" s="25">
        <v>5653</v>
      </c>
      <c r="U10" s="25">
        <v>6079</v>
      </c>
      <c r="V10" s="25">
        <v>4685</v>
      </c>
      <c r="W10" s="25">
        <v>2587</v>
      </c>
      <c r="X10" s="25">
        <v>2688</v>
      </c>
      <c r="Y10" s="25">
        <v>3642</v>
      </c>
      <c r="Z10" s="25">
        <v>3467</v>
      </c>
    </row>
    <row r="11" spans="1:26" ht="45.75" customHeight="1" x14ac:dyDescent="0.25">
      <c r="A11" s="9"/>
      <c r="B11" s="20" t="s">
        <v>40</v>
      </c>
      <c r="C11" s="11" t="s">
        <v>41</v>
      </c>
      <c r="D11" s="12" t="s">
        <v>30</v>
      </c>
      <c r="E11" s="106" t="s">
        <v>125</v>
      </c>
      <c r="F11" s="76" t="s">
        <v>32</v>
      </c>
      <c r="G11" s="69"/>
      <c r="H11" s="70">
        <f>ANUAL!AB12</f>
        <v>0</v>
      </c>
      <c r="I11" s="70">
        <f>ANUAL!AC12</f>
        <v>35</v>
      </c>
      <c r="J11" s="69">
        <f>ANUAL!G12</f>
        <v>850</v>
      </c>
      <c r="K11" s="69">
        <f>ANUAL!K12+ANUAL!N12+ANUAL!Q12+ANUAL!T12+ANUAL!W12+ANUAL!Z12+ANUAL!AC12</f>
        <v>551</v>
      </c>
      <c r="L11" s="71">
        <f t="shared" si="1"/>
        <v>0.64823529411764702</v>
      </c>
      <c r="M11" s="69">
        <f t="shared" si="2"/>
        <v>299</v>
      </c>
      <c r="N11" s="72"/>
      <c r="O11" s="73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6" ht="27" x14ac:dyDescent="0.2">
      <c r="A12" s="9" t="s">
        <v>33</v>
      </c>
      <c r="B12" s="20" t="s">
        <v>42</v>
      </c>
      <c r="C12" s="11" t="s">
        <v>43</v>
      </c>
      <c r="D12" s="12" t="s">
        <v>30</v>
      </c>
      <c r="E12" s="105" t="s">
        <v>36</v>
      </c>
      <c r="F12" s="68" t="s">
        <v>39</v>
      </c>
      <c r="G12" s="69">
        <f>SUM(O12:Z12)</f>
        <v>721</v>
      </c>
      <c r="H12" s="70">
        <f>ANUAL!AB13</f>
        <v>1</v>
      </c>
      <c r="I12" s="70">
        <f>ANUAL!AC13</f>
        <v>1</v>
      </c>
      <c r="J12" s="69">
        <f>ANUAL!G13</f>
        <v>12</v>
      </c>
      <c r="K12" s="69">
        <f>ANUAL!K13+ANUAL!N13+ANUAL!Q13+ANUAL!T13+ANUAL!W13+ANUAL!Z13+ANUAL!AC13</f>
        <v>7</v>
      </c>
      <c r="L12" s="71">
        <f t="shared" si="1"/>
        <v>0.58333333333333337</v>
      </c>
      <c r="M12" s="69">
        <f t="shared" si="2"/>
        <v>5</v>
      </c>
      <c r="N12" s="72">
        <f t="shared" ref="N12:N18" si="4">+M12/J12</f>
        <v>0.41666666666666669</v>
      </c>
      <c r="O12" s="73">
        <v>360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361</v>
      </c>
      <c r="W12" s="74">
        <v>0</v>
      </c>
      <c r="X12" s="74">
        <v>0</v>
      </c>
      <c r="Y12" s="74">
        <v>0</v>
      </c>
      <c r="Z12" s="74">
        <v>0</v>
      </c>
    </row>
    <row r="13" spans="1:26" ht="27" x14ac:dyDescent="0.2">
      <c r="A13" s="35"/>
      <c r="B13" s="29" t="s">
        <v>45</v>
      </c>
      <c r="C13" s="30" t="s">
        <v>46</v>
      </c>
      <c r="D13" s="31" t="s">
        <v>47</v>
      </c>
      <c r="E13" s="107" t="s">
        <v>44</v>
      </c>
      <c r="F13" s="78"/>
      <c r="G13" s="80"/>
      <c r="H13" s="70">
        <f>ANUAL!AB14</f>
        <v>0</v>
      </c>
      <c r="I13" s="70">
        <f>ANUAL!AC14</f>
        <v>0</v>
      </c>
      <c r="J13" s="69">
        <f>ANUAL!G14</f>
        <v>2</v>
      </c>
      <c r="K13" s="69">
        <f>ANUAL!K14+ANUAL!N14+ANUAL!Q14+ANUAL!T14+ANUAL!W14+ANUAL!Z14+ANUAL!AC14</f>
        <v>0</v>
      </c>
      <c r="L13" s="79">
        <f t="shared" si="1"/>
        <v>0</v>
      </c>
      <c r="M13" s="80">
        <f t="shared" si="2"/>
        <v>2</v>
      </c>
      <c r="N13" s="81">
        <f t="shared" si="4"/>
        <v>1</v>
      </c>
      <c r="O13" s="82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 ht="27" x14ac:dyDescent="0.2">
      <c r="A14" s="35"/>
      <c r="B14" s="144" t="s">
        <v>49</v>
      </c>
      <c r="C14" s="11" t="s">
        <v>50</v>
      </c>
      <c r="D14" s="12" t="s">
        <v>30</v>
      </c>
      <c r="E14" s="21" t="s">
        <v>51</v>
      </c>
      <c r="F14" s="78"/>
      <c r="G14" s="80"/>
      <c r="H14" s="70">
        <f>ANUAL!AB15</f>
        <v>1</v>
      </c>
      <c r="I14" s="70">
        <f>ANUAL!AC15</f>
        <v>1</v>
      </c>
      <c r="J14" s="69">
        <f>ANUAL!G15</f>
        <v>12</v>
      </c>
      <c r="K14" s="69">
        <f>ANUAL!K15+ANUAL!N15+ANUAL!Q15+ANUAL!T15+ANUAL!W15+ANUAL!Z15+ANUAL!AC15</f>
        <v>7</v>
      </c>
      <c r="L14" s="79">
        <f t="shared" si="1"/>
        <v>0.58333333333333337</v>
      </c>
      <c r="M14" s="80">
        <f t="shared" si="2"/>
        <v>5</v>
      </c>
      <c r="N14" s="81">
        <f t="shared" si="4"/>
        <v>0.41666666666666669</v>
      </c>
      <c r="O14" s="82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16.5" x14ac:dyDescent="0.2">
      <c r="A15" s="35"/>
      <c r="B15" s="129"/>
      <c r="C15" s="11" t="s">
        <v>52</v>
      </c>
      <c r="D15" s="12" t="s">
        <v>30</v>
      </c>
      <c r="E15" s="21" t="s">
        <v>53</v>
      </c>
      <c r="F15" s="78"/>
      <c r="G15" s="80"/>
      <c r="H15" s="70">
        <f>ANUAL!AB16</f>
        <v>1</v>
      </c>
      <c r="I15" s="70">
        <f>ANUAL!AC16</f>
        <v>1</v>
      </c>
      <c r="J15" s="69">
        <f>ANUAL!G16</f>
        <v>12</v>
      </c>
      <c r="K15" s="69">
        <f>ANUAL!K16+ANUAL!N16+ANUAL!Q16+ANUAL!T16+ANUAL!W16+ANUAL!Z16+ANUAL!AC16</f>
        <v>7</v>
      </c>
      <c r="L15" s="79">
        <f t="shared" si="1"/>
        <v>0.58333333333333337</v>
      </c>
      <c r="M15" s="80">
        <f t="shared" si="2"/>
        <v>5</v>
      </c>
      <c r="N15" s="81">
        <f t="shared" si="4"/>
        <v>0.41666666666666669</v>
      </c>
      <c r="O15" s="82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ht="27" x14ac:dyDescent="0.2">
      <c r="A16" s="35"/>
      <c r="B16" s="129"/>
      <c r="C16" s="11" t="s">
        <v>54</v>
      </c>
      <c r="D16" s="12" t="s">
        <v>30</v>
      </c>
      <c r="E16" s="21" t="s">
        <v>55</v>
      </c>
      <c r="F16" s="78"/>
      <c r="G16" s="80"/>
      <c r="H16" s="70">
        <f>ANUAL!AB17</f>
        <v>2</v>
      </c>
      <c r="I16" s="70">
        <f>ANUAL!AC17</f>
        <v>2</v>
      </c>
      <c r="J16" s="69">
        <f>ANUAL!G17</f>
        <v>25</v>
      </c>
      <c r="K16" s="69">
        <f>ANUAL!K17+ANUAL!N17+ANUAL!Q17+ANUAL!T17+ANUAL!W17+ANUAL!Z17+ANUAL!AC17</f>
        <v>14</v>
      </c>
      <c r="L16" s="79">
        <f t="shared" si="1"/>
        <v>0.56000000000000005</v>
      </c>
      <c r="M16" s="80">
        <f t="shared" si="2"/>
        <v>11</v>
      </c>
      <c r="N16" s="81">
        <f t="shared" si="4"/>
        <v>0.44</v>
      </c>
      <c r="O16" s="82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ht="27" x14ac:dyDescent="0.2">
      <c r="A17" s="35"/>
      <c r="B17" s="145"/>
      <c r="C17" s="84" t="s">
        <v>56</v>
      </c>
      <c r="D17" s="37" t="s">
        <v>30</v>
      </c>
      <c r="E17" s="38" t="s">
        <v>57</v>
      </c>
      <c r="F17" s="85"/>
      <c r="G17" s="89"/>
      <c r="H17" s="87">
        <f>ANUAL!AB18</f>
        <v>1</v>
      </c>
      <c r="I17" s="87">
        <f>ANUAL!AC18</f>
        <v>1</v>
      </c>
      <c r="J17" s="86">
        <f>ANUAL!G18</f>
        <v>12</v>
      </c>
      <c r="K17" s="86">
        <f>ANUAL!K18+ANUAL!N18+ANUAL!Q18+ANUAL!T18+ANUAL!W18+ANUAL!Z18+ANUAL!AC18</f>
        <v>7</v>
      </c>
      <c r="L17" s="88">
        <f t="shared" si="1"/>
        <v>0.58333333333333337</v>
      </c>
      <c r="M17" s="89">
        <f t="shared" si="2"/>
        <v>5</v>
      </c>
      <c r="N17" s="90">
        <f t="shared" si="4"/>
        <v>0.41666666666666669</v>
      </c>
      <c r="O17" s="82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ht="16.5" x14ac:dyDescent="0.3">
      <c r="A18" s="45"/>
      <c r="B18" s="91"/>
      <c r="C18" s="91"/>
      <c r="D18" s="91"/>
      <c r="E18" s="91"/>
      <c r="F18" s="91"/>
      <c r="G18" s="102">
        <f>SUM(G8:G12)</f>
        <v>74721</v>
      </c>
      <c r="H18" s="92">
        <f t="shared" ref="H18:K18" si="5">SUM(H8:H17)</f>
        <v>4691</v>
      </c>
      <c r="I18" s="93">
        <f t="shared" si="5"/>
        <v>4742</v>
      </c>
      <c r="J18" s="93">
        <f t="shared" si="5"/>
        <v>38725</v>
      </c>
      <c r="K18" s="93">
        <f t="shared" si="5"/>
        <v>35906</v>
      </c>
      <c r="L18" s="94">
        <f t="shared" si="1"/>
        <v>0.92720464816010328</v>
      </c>
      <c r="M18" s="93">
        <f>SUM(M8:M17)</f>
        <v>2819</v>
      </c>
      <c r="N18" s="95">
        <f t="shared" si="4"/>
        <v>7.2795351839896702E-2</v>
      </c>
      <c r="O18" s="96">
        <f t="shared" ref="O18:Z18" si="6">SUM(O8:O12)</f>
        <v>6581</v>
      </c>
      <c r="P18" s="97">
        <f t="shared" si="6"/>
        <v>4455</v>
      </c>
      <c r="Q18" s="97">
        <f t="shared" si="6"/>
        <v>7354</v>
      </c>
      <c r="R18" s="97">
        <f t="shared" si="6"/>
        <v>6433</v>
      </c>
      <c r="S18" s="97">
        <f t="shared" si="6"/>
        <v>10917</v>
      </c>
      <c r="T18" s="97">
        <f t="shared" si="6"/>
        <v>6477</v>
      </c>
      <c r="U18" s="97">
        <f t="shared" si="6"/>
        <v>7432</v>
      </c>
      <c r="V18" s="97">
        <f t="shared" si="6"/>
        <v>6049</v>
      </c>
      <c r="W18" s="97">
        <f t="shared" si="6"/>
        <v>3212</v>
      </c>
      <c r="X18" s="97">
        <f t="shared" si="6"/>
        <v>7803</v>
      </c>
      <c r="Y18" s="97">
        <f t="shared" si="6"/>
        <v>4202</v>
      </c>
      <c r="Z18" s="97">
        <f t="shared" si="6"/>
        <v>3806</v>
      </c>
    </row>
    <row r="19" spans="1:26" ht="17.25" customHeight="1" x14ac:dyDescent="0.2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20.25" customHeight="1" x14ac:dyDescent="0.3">
      <c r="A20" s="153" t="s">
        <v>59</v>
      </c>
      <c r="B20" s="135"/>
      <c r="C20" s="135"/>
      <c r="D20" s="91"/>
      <c r="E20" s="151" t="s">
        <v>60</v>
      </c>
      <c r="F20" s="135"/>
      <c r="G20" s="135"/>
      <c r="H20" s="135"/>
      <c r="I20" s="135"/>
      <c r="J20" s="135"/>
      <c r="K20" s="135"/>
      <c r="L20" s="135"/>
      <c r="M20" s="135"/>
      <c r="N20" s="135"/>
      <c r="O20" s="52"/>
      <c r="P20" s="52"/>
      <c r="Q20" s="52"/>
      <c r="R20" s="148" t="s">
        <v>60</v>
      </c>
      <c r="S20" s="135"/>
      <c r="T20" s="135"/>
      <c r="U20" s="135"/>
      <c r="V20" s="135"/>
      <c r="W20" s="135"/>
      <c r="X20" s="135"/>
      <c r="Y20" s="135"/>
      <c r="Z20" s="135"/>
    </row>
    <row r="21" spans="1:26" ht="20.25" customHeight="1" x14ac:dyDescent="0.3">
      <c r="A21" s="98"/>
      <c r="B21" s="99"/>
      <c r="C21" s="99"/>
      <c r="D21" s="91"/>
      <c r="E21" s="100"/>
      <c r="F21" s="100"/>
      <c r="G21" s="100"/>
      <c r="H21" s="100"/>
      <c r="I21" s="101"/>
      <c r="J21" s="100"/>
      <c r="K21" s="100"/>
      <c r="L21" s="100"/>
      <c r="M21" s="100"/>
      <c r="N21" s="52"/>
      <c r="O21" s="52"/>
      <c r="P21" s="52"/>
      <c r="Q21" s="52"/>
      <c r="R21" s="56"/>
      <c r="S21" s="56"/>
      <c r="T21" s="56"/>
      <c r="U21" s="56"/>
      <c r="V21" s="57"/>
      <c r="W21" s="56"/>
      <c r="X21" s="56"/>
      <c r="Y21" s="56"/>
      <c r="Z21" s="56"/>
    </row>
    <row r="22" spans="1:26" ht="12.75" customHeight="1" x14ac:dyDescent="0.3">
      <c r="A22" s="154" t="s">
        <v>61</v>
      </c>
      <c r="B22" s="135"/>
      <c r="C22" s="135"/>
      <c r="D22" s="91"/>
      <c r="E22" s="154" t="s">
        <v>62</v>
      </c>
      <c r="F22" s="135"/>
      <c r="G22" s="135"/>
      <c r="H22" s="135"/>
      <c r="I22" s="135"/>
      <c r="J22" s="135"/>
      <c r="K22" s="135"/>
      <c r="L22" s="135"/>
      <c r="M22" s="135"/>
      <c r="N22" s="135"/>
      <c r="O22" s="52"/>
      <c r="P22" s="52"/>
      <c r="Q22" s="52"/>
      <c r="R22" s="147" t="s">
        <v>62</v>
      </c>
      <c r="S22" s="135"/>
      <c r="T22" s="135"/>
      <c r="U22" s="135"/>
      <c r="V22" s="135"/>
      <c r="W22" s="135"/>
      <c r="X22" s="135"/>
      <c r="Y22" s="135"/>
      <c r="Z22" s="135"/>
    </row>
    <row r="23" spans="1:26" ht="12.75" customHeight="1" x14ac:dyDescent="0.3">
      <c r="A23" s="151" t="s">
        <v>63</v>
      </c>
      <c r="B23" s="135"/>
      <c r="C23" s="135"/>
      <c r="D23" s="91"/>
      <c r="E23" s="151" t="s">
        <v>64</v>
      </c>
      <c r="F23" s="135"/>
      <c r="G23" s="135"/>
      <c r="H23" s="135"/>
      <c r="I23" s="135"/>
      <c r="J23" s="135"/>
      <c r="K23" s="135"/>
      <c r="L23" s="135"/>
      <c r="M23" s="135"/>
      <c r="N23" s="135"/>
      <c r="O23" s="52"/>
      <c r="P23" s="52"/>
      <c r="Q23" s="52"/>
      <c r="R23" s="148" t="s">
        <v>98</v>
      </c>
      <c r="S23" s="135"/>
      <c r="T23" s="135"/>
      <c r="U23" s="135"/>
      <c r="V23" s="135"/>
      <c r="W23" s="135"/>
      <c r="X23" s="135"/>
      <c r="Y23" s="135"/>
      <c r="Z23" s="135"/>
    </row>
    <row r="24" spans="1:26" ht="17.25" customHeight="1" x14ac:dyDescent="0.3">
      <c r="A24" s="151" t="s">
        <v>99</v>
      </c>
      <c r="B24" s="135"/>
      <c r="C24" s="135"/>
      <c r="D24" s="91"/>
      <c r="E24" s="151" t="s">
        <v>66</v>
      </c>
      <c r="F24" s="135"/>
      <c r="G24" s="135"/>
      <c r="H24" s="135"/>
      <c r="I24" s="135"/>
      <c r="J24" s="135"/>
      <c r="K24" s="135"/>
      <c r="L24" s="135"/>
      <c r="M24" s="135"/>
      <c r="N24" s="135"/>
      <c r="O24" s="52"/>
      <c r="P24" s="52"/>
      <c r="Q24" s="52"/>
      <c r="R24" s="148" t="s">
        <v>66</v>
      </c>
      <c r="S24" s="135"/>
      <c r="T24" s="135"/>
      <c r="U24" s="135"/>
      <c r="V24" s="135"/>
      <c r="W24" s="135"/>
      <c r="X24" s="135"/>
      <c r="Y24" s="135"/>
      <c r="Z24" s="135"/>
    </row>
    <row r="25" spans="1:26" ht="17.25" customHeight="1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7.25" customHeight="1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7.25" customHeight="1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7.25" customHeight="1" x14ac:dyDescent="0.2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35.25" customHeight="1" x14ac:dyDescent="0.2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35.25" customHeight="1" x14ac:dyDescent="0.2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35.25" customHeight="1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35.25" customHeight="1" x14ac:dyDescent="0.2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35.25" customHeight="1" x14ac:dyDescent="0.2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35.25" customHeight="1" x14ac:dyDescent="0.2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35.25" customHeight="1" x14ac:dyDescent="0.2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35.25" customHeight="1" x14ac:dyDescent="0.2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ht="35.25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35.25" customHeight="1" x14ac:dyDescent="0.2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26" ht="35.25" customHeight="1" x14ac:dyDescent="0.2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6" ht="35.25" customHeight="1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26" ht="35.25" customHeight="1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H6:I6"/>
    <mergeCell ref="J6:K6"/>
    <mergeCell ref="M6:M7"/>
    <mergeCell ref="A2:Z2"/>
    <mergeCell ref="A3:Z3"/>
    <mergeCell ref="A4:Z4"/>
    <mergeCell ref="A6:A7"/>
    <mergeCell ref="B6:B7"/>
    <mergeCell ref="C6:C7"/>
    <mergeCell ref="D6:D7"/>
    <mergeCell ref="O6:Z6"/>
    <mergeCell ref="A24:C24"/>
    <mergeCell ref="E24:N24"/>
    <mergeCell ref="R24:Z24"/>
    <mergeCell ref="E6:E7"/>
    <mergeCell ref="F6:F7"/>
    <mergeCell ref="B14:B17"/>
    <mergeCell ref="A20:C20"/>
    <mergeCell ref="E20:N20"/>
    <mergeCell ref="R20:Z20"/>
    <mergeCell ref="A22:C22"/>
    <mergeCell ref="E22:N22"/>
    <mergeCell ref="R22:Z22"/>
    <mergeCell ref="A23:C23"/>
    <mergeCell ref="E23:N23"/>
    <mergeCell ref="R23:Z23"/>
    <mergeCell ref="G6:G7"/>
  </mergeCells>
  <printOptions horizontalCentered="1"/>
  <pageMargins left="0.51181102362204722" right="0.31496062992125984" top="0.55118110236220474" bottom="0.35433070866141736" header="0" footer="0"/>
  <pageSetup scale="80" orientation="landscape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Z1000"/>
  <sheetViews>
    <sheetView topLeftCell="B1" workbookViewId="0"/>
  </sheetViews>
  <sheetFormatPr baseColWidth="10" defaultColWidth="14.42578125" defaultRowHeight="15" customHeight="1" x14ac:dyDescent="0.2"/>
  <cols>
    <col min="1" max="1" width="8.85546875" hidden="1" customWidth="1"/>
    <col min="2" max="2" width="39.140625" customWidth="1"/>
    <col min="3" max="3" width="25.85546875" customWidth="1"/>
    <col min="4" max="4" width="12.7109375" customWidth="1"/>
    <col min="5" max="5" width="12.42578125" customWidth="1"/>
    <col min="6" max="6" width="8.7109375" hidden="1" customWidth="1"/>
    <col min="7" max="7" width="10" hidden="1" customWidth="1"/>
    <col min="8" max="8" width="6.5703125" customWidth="1"/>
    <col min="9" max="9" width="5.7109375" customWidth="1"/>
    <col min="10" max="10" width="6.42578125" customWidth="1"/>
    <col min="11" max="11" width="7.7109375" customWidth="1"/>
    <col min="12" max="12" width="8" customWidth="1"/>
    <col min="13" max="13" width="11.7109375" customWidth="1"/>
    <col min="14" max="14" width="9" customWidth="1"/>
    <col min="15" max="18" width="4.28515625" hidden="1" customWidth="1"/>
    <col min="19" max="19" width="5" hidden="1" customWidth="1"/>
    <col min="20" max="26" width="4.28515625" hidden="1" customWidth="1"/>
  </cols>
  <sheetData>
    <row r="1" spans="1:26" ht="12.75" customHeight="1" x14ac:dyDescent="0.2"/>
    <row r="2" spans="1:26" ht="21" customHeight="1" x14ac:dyDescent="0.2">
      <c r="A2" s="124" t="s">
        <v>130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2"/>
    </row>
    <row r="3" spans="1:26" ht="20.25" customHeight="1" x14ac:dyDescent="0.2">
      <c r="A3" s="124" t="s">
        <v>131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2"/>
    </row>
    <row r="4" spans="1:26" ht="26.25" customHeight="1" x14ac:dyDescent="0.2">
      <c r="A4" s="124" t="s">
        <v>132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2"/>
    </row>
    <row r="5" spans="1:26" ht="14.25" customHeight="1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ht="18" customHeight="1" x14ac:dyDescent="0.2">
      <c r="A6" s="125" t="s">
        <v>3</v>
      </c>
      <c r="B6" s="157" t="s">
        <v>4</v>
      </c>
      <c r="C6" s="152" t="s">
        <v>5</v>
      </c>
      <c r="D6" s="152" t="s">
        <v>6</v>
      </c>
      <c r="E6" s="152" t="s">
        <v>7</v>
      </c>
      <c r="F6" s="152" t="s">
        <v>8</v>
      </c>
      <c r="G6" s="152" t="s">
        <v>9</v>
      </c>
      <c r="H6" s="155" t="s">
        <v>18</v>
      </c>
      <c r="I6" s="156"/>
      <c r="J6" s="155" t="s">
        <v>9</v>
      </c>
      <c r="K6" s="156"/>
      <c r="L6" s="63" t="s">
        <v>24</v>
      </c>
      <c r="M6" s="152" t="s">
        <v>81</v>
      </c>
      <c r="N6" s="64" t="s">
        <v>82</v>
      </c>
      <c r="O6" s="158" t="s">
        <v>83</v>
      </c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60"/>
    </row>
    <row r="7" spans="1:26" ht="27.75" customHeight="1" x14ac:dyDescent="0.2">
      <c r="A7" s="127"/>
      <c r="B7" s="130"/>
      <c r="C7" s="133"/>
      <c r="D7" s="133"/>
      <c r="E7" s="133"/>
      <c r="F7" s="133"/>
      <c r="G7" s="133"/>
      <c r="H7" s="65" t="s">
        <v>23</v>
      </c>
      <c r="I7" s="65" t="s">
        <v>24</v>
      </c>
      <c r="J7" s="65" t="s">
        <v>23</v>
      </c>
      <c r="K7" s="65" t="s">
        <v>24</v>
      </c>
      <c r="L7" s="65" t="s">
        <v>84</v>
      </c>
      <c r="M7" s="133"/>
      <c r="N7" s="66" t="s">
        <v>84</v>
      </c>
      <c r="O7" s="67" t="s">
        <v>85</v>
      </c>
      <c r="P7" s="6" t="s">
        <v>86</v>
      </c>
      <c r="Q7" s="6" t="s">
        <v>87</v>
      </c>
      <c r="R7" s="6" t="s">
        <v>88</v>
      </c>
      <c r="S7" s="6" t="s">
        <v>89</v>
      </c>
      <c r="T7" s="6" t="s">
        <v>90</v>
      </c>
      <c r="U7" s="6" t="s">
        <v>91</v>
      </c>
      <c r="V7" s="6" t="s">
        <v>92</v>
      </c>
      <c r="W7" s="6" t="s">
        <v>93</v>
      </c>
      <c r="X7" s="6" t="s">
        <v>94</v>
      </c>
      <c r="Y7" s="6" t="s">
        <v>95</v>
      </c>
      <c r="Z7" s="6" t="s">
        <v>96</v>
      </c>
    </row>
    <row r="8" spans="1:26" ht="33" customHeight="1" x14ac:dyDescent="0.2">
      <c r="A8" s="9" t="s">
        <v>27</v>
      </c>
      <c r="B8" s="10" t="s">
        <v>28</v>
      </c>
      <c r="C8" s="11" t="s">
        <v>29</v>
      </c>
      <c r="D8" s="12" t="s">
        <v>30</v>
      </c>
      <c r="E8" s="68" t="s">
        <v>133</v>
      </c>
      <c r="F8" s="68" t="s">
        <v>32</v>
      </c>
      <c r="G8" s="69">
        <f t="shared" ref="G8:G10" si="0">SUM(O8:Z8)</f>
        <v>460</v>
      </c>
      <c r="H8" s="70">
        <f>ANUAL!AE9</f>
        <v>49</v>
      </c>
      <c r="I8" s="70">
        <f>ANUAL!AF9</f>
        <v>48</v>
      </c>
      <c r="J8" s="69">
        <f>ANUAL!G9</f>
        <v>540</v>
      </c>
      <c r="K8" s="69">
        <f>ANUAL!K9+ANUAL!N9+ANUAL!Q9+ANUAL!T9+ANUAL!W9+ANUAL!Z9+ANUAL!AC9+ANUAL!AF9</f>
        <v>337</v>
      </c>
      <c r="L8" s="71">
        <f t="shared" ref="L8:L18" si="1">+K8/J8</f>
        <v>0.62407407407407411</v>
      </c>
      <c r="M8" s="69">
        <f t="shared" ref="M8:M17" si="2">+J8-K8</f>
        <v>203</v>
      </c>
      <c r="N8" s="72">
        <f t="shared" ref="N8:N18" si="3">+M8/J8</f>
        <v>0.37592592592592594</v>
      </c>
      <c r="O8" s="73">
        <v>9</v>
      </c>
      <c r="P8" s="74">
        <v>14</v>
      </c>
      <c r="Q8" s="74">
        <v>38</v>
      </c>
      <c r="R8" s="74">
        <v>38</v>
      </c>
      <c r="S8" s="74">
        <v>50</v>
      </c>
      <c r="T8" s="74">
        <v>51</v>
      </c>
      <c r="U8" s="74">
        <v>77</v>
      </c>
      <c r="V8" s="74">
        <v>29</v>
      </c>
      <c r="W8" s="74">
        <v>27</v>
      </c>
      <c r="X8" s="74">
        <v>46</v>
      </c>
      <c r="Y8" s="74">
        <v>38</v>
      </c>
      <c r="Z8" s="74">
        <v>43</v>
      </c>
    </row>
    <row r="9" spans="1:26" ht="30.75" customHeight="1" x14ac:dyDescent="0.2">
      <c r="A9" s="9" t="s">
        <v>33</v>
      </c>
      <c r="B9" s="20" t="s">
        <v>34</v>
      </c>
      <c r="C9" s="11" t="s">
        <v>35</v>
      </c>
      <c r="D9" s="12" t="s">
        <v>30</v>
      </c>
      <c r="E9" s="105" t="s">
        <v>36</v>
      </c>
      <c r="F9" s="68" t="s">
        <v>32</v>
      </c>
      <c r="G9" s="69">
        <f t="shared" si="0"/>
        <v>18540</v>
      </c>
      <c r="H9" s="70">
        <f>ANUAL!AE10</f>
        <v>1200</v>
      </c>
      <c r="I9" s="70">
        <f>ANUAL!AF10</f>
        <v>580</v>
      </c>
      <c r="J9" s="69">
        <f>ANUAL!G10</f>
        <v>8060</v>
      </c>
      <c r="K9" s="69">
        <f>ANUAL!K10+ANUAL!N10+ANUAL!Q10+ANUAL!T10+ANUAL!W10+ANUAL!Z10+ANUAL!AC10+ANUAL!AF10</f>
        <v>4416</v>
      </c>
      <c r="L9" s="71">
        <f t="shared" si="1"/>
        <v>0.54789081885856084</v>
      </c>
      <c r="M9" s="69">
        <f t="shared" si="2"/>
        <v>3644</v>
      </c>
      <c r="N9" s="72">
        <f t="shared" si="3"/>
        <v>0.45210918114143922</v>
      </c>
      <c r="O9" s="73">
        <f>678+45</f>
        <v>723</v>
      </c>
      <c r="P9" s="74">
        <f>754+45</f>
        <v>799</v>
      </c>
      <c r="Q9" s="74">
        <f>1243+45</f>
        <v>1288</v>
      </c>
      <c r="R9" s="74">
        <f>1256+45</f>
        <v>1301</v>
      </c>
      <c r="S9" s="74">
        <f>4876+45</f>
        <v>4921</v>
      </c>
      <c r="T9" s="74">
        <f>728+45</f>
        <v>773</v>
      </c>
      <c r="U9" s="74">
        <f>1231+45</f>
        <v>1276</v>
      </c>
      <c r="V9" s="74">
        <f>929+45</f>
        <v>974</v>
      </c>
      <c r="W9" s="74">
        <f>553+45</f>
        <v>598</v>
      </c>
      <c r="X9" s="74">
        <f>5024+45</f>
        <v>5069</v>
      </c>
      <c r="Y9" s="74">
        <f>477+45</f>
        <v>522</v>
      </c>
      <c r="Z9" s="74">
        <f>251+45</f>
        <v>296</v>
      </c>
    </row>
    <row r="10" spans="1:26" ht="30" customHeight="1" x14ac:dyDescent="0.2">
      <c r="A10" s="9" t="s">
        <v>33</v>
      </c>
      <c r="B10" s="20" t="s">
        <v>37</v>
      </c>
      <c r="C10" s="11" t="s">
        <v>38</v>
      </c>
      <c r="D10" s="12" t="s">
        <v>30</v>
      </c>
      <c r="E10" s="105" t="s">
        <v>36</v>
      </c>
      <c r="F10" s="68" t="s">
        <v>39</v>
      </c>
      <c r="G10" s="69">
        <f t="shared" si="0"/>
        <v>55000</v>
      </c>
      <c r="H10" s="70">
        <f>ANUAL!AE11</f>
        <v>3600</v>
      </c>
      <c r="I10" s="70">
        <f>ANUAL!AF11</f>
        <v>2772</v>
      </c>
      <c r="J10" s="69">
        <f>ANUAL!G11</f>
        <v>29200</v>
      </c>
      <c r="K10" s="69">
        <f>ANUAL!K11+ANUAL!N11+ANUAL!Q11+ANUAL!T11+ANUAL!W11+ANUAL!Z11+ANUAL!AC11+ANUAL!AF11</f>
        <v>33960</v>
      </c>
      <c r="L10" s="71">
        <f t="shared" si="1"/>
        <v>1.1630136986301369</v>
      </c>
      <c r="M10" s="69">
        <f t="shared" si="2"/>
        <v>-4760</v>
      </c>
      <c r="N10" s="72">
        <f t="shared" si="3"/>
        <v>-0.16301369863013698</v>
      </c>
      <c r="O10" s="75">
        <v>5489</v>
      </c>
      <c r="P10" s="25">
        <v>3642</v>
      </c>
      <c r="Q10" s="25">
        <v>6028</v>
      </c>
      <c r="R10" s="25">
        <v>5094</v>
      </c>
      <c r="S10" s="25">
        <v>5946</v>
      </c>
      <c r="T10" s="25">
        <v>5653</v>
      </c>
      <c r="U10" s="25">
        <v>6079</v>
      </c>
      <c r="V10" s="25">
        <v>4685</v>
      </c>
      <c r="W10" s="25">
        <v>2587</v>
      </c>
      <c r="X10" s="25">
        <v>2688</v>
      </c>
      <c r="Y10" s="25">
        <v>3642</v>
      </c>
      <c r="Z10" s="25">
        <v>3467</v>
      </c>
    </row>
    <row r="11" spans="1:26" ht="42" customHeight="1" x14ac:dyDescent="0.2">
      <c r="A11" s="9"/>
      <c r="B11" s="20" t="s">
        <v>40</v>
      </c>
      <c r="C11" s="11" t="s">
        <v>41</v>
      </c>
      <c r="D11" s="12" t="s">
        <v>30</v>
      </c>
      <c r="E11" s="106" t="s">
        <v>125</v>
      </c>
      <c r="F11" s="68"/>
      <c r="G11" s="69"/>
      <c r="H11" s="70">
        <f>ANUAL!AE12</f>
        <v>135</v>
      </c>
      <c r="I11" s="70">
        <f>ANUAL!AF12</f>
        <v>114</v>
      </c>
      <c r="J11" s="69">
        <f>ANUAL!G12</f>
        <v>850</v>
      </c>
      <c r="K11" s="69">
        <f>ANUAL!K12+ANUAL!N12+ANUAL!Q12+ANUAL!T12+ANUAL!W12+ANUAL!Z12+ANUAL!AC12+ANUAL!AF12</f>
        <v>665</v>
      </c>
      <c r="L11" s="71">
        <f t="shared" si="1"/>
        <v>0.78235294117647058</v>
      </c>
      <c r="M11" s="69">
        <f t="shared" si="2"/>
        <v>185</v>
      </c>
      <c r="N11" s="72">
        <f t="shared" si="3"/>
        <v>0.21764705882352942</v>
      </c>
      <c r="O11" s="73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6" ht="27" x14ac:dyDescent="0.2">
      <c r="A12" s="9" t="s">
        <v>33</v>
      </c>
      <c r="B12" s="20" t="s">
        <v>42</v>
      </c>
      <c r="C12" s="11" t="s">
        <v>43</v>
      </c>
      <c r="D12" s="12" t="s">
        <v>30</v>
      </c>
      <c r="E12" s="105" t="s">
        <v>36</v>
      </c>
      <c r="F12" s="68" t="s">
        <v>39</v>
      </c>
      <c r="G12" s="69">
        <f>SUM(O12:Z12)</f>
        <v>721</v>
      </c>
      <c r="H12" s="70">
        <f>ANUAL!AE13</f>
        <v>1</v>
      </c>
      <c r="I12" s="70">
        <f>ANUAL!AF13</f>
        <v>1</v>
      </c>
      <c r="J12" s="69">
        <f>ANUAL!G13</f>
        <v>12</v>
      </c>
      <c r="K12" s="69">
        <f>ANUAL!K13+ANUAL!N13+ANUAL!Q13+ANUAL!T13+ANUAL!W13+ANUAL!Z13+ANUAL!AC13+ANUAL!AF13</f>
        <v>8</v>
      </c>
      <c r="L12" s="71">
        <f t="shared" si="1"/>
        <v>0.66666666666666663</v>
      </c>
      <c r="M12" s="69">
        <f t="shared" si="2"/>
        <v>4</v>
      </c>
      <c r="N12" s="72">
        <f t="shared" si="3"/>
        <v>0.33333333333333331</v>
      </c>
      <c r="O12" s="73">
        <v>360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361</v>
      </c>
      <c r="W12" s="74">
        <v>0</v>
      </c>
      <c r="X12" s="74">
        <v>0</v>
      </c>
      <c r="Y12" s="74">
        <v>0</v>
      </c>
      <c r="Z12" s="74">
        <v>0</v>
      </c>
    </row>
    <row r="13" spans="1:26" ht="27" x14ac:dyDescent="0.2">
      <c r="A13" s="35"/>
      <c r="B13" s="29" t="s">
        <v>45</v>
      </c>
      <c r="C13" s="30" t="s">
        <v>46</v>
      </c>
      <c r="D13" s="31" t="s">
        <v>47</v>
      </c>
      <c r="E13" s="107" t="s">
        <v>44</v>
      </c>
      <c r="F13" s="78"/>
      <c r="G13" s="80"/>
      <c r="H13" s="70">
        <f>ANUAL!AE14</f>
        <v>0</v>
      </c>
      <c r="I13" s="70">
        <f>ANUAL!AF14</f>
        <v>0</v>
      </c>
      <c r="J13" s="69">
        <f>ANUAL!G14</f>
        <v>2</v>
      </c>
      <c r="K13" s="69">
        <f>ANUAL!K14+ANUAL!N14+ANUAL!Q14+ANUAL!T14+ANUAL!W14+ANUAL!Z14+ANUAL!AC14+ANUAL!AF14</f>
        <v>0</v>
      </c>
      <c r="L13" s="79">
        <f t="shared" si="1"/>
        <v>0</v>
      </c>
      <c r="M13" s="80">
        <f t="shared" si="2"/>
        <v>2</v>
      </c>
      <c r="N13" s="81">
        <f t="shared" si="3"/>
        <v>1</v>
      </c>
      <c r="O13" s="82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 ht="27" x14ac:dyDescent="0.2">
      <c r="A14" s="35"/>
      <c r="B14" s="144" t="s">
        <v>49</v>
      </c>
      <c r="C14" s="11" t="s">
        <v>50</v>
      </c>
      <c r="D14" s="12" t="s">
        <v>30</v>
      </c>
      <c r="E14" s="21" t="s">
        <v>51</v>
      </c>
      <c r="F14" s="78"/>
      <c r="G14" s="80"/>
      <c r="H14" s="70">
        <f>ANUAL!AE15</f>
        <v>1</v>
      </c>
      <c r="I14" s="70">
        <f>ANUAL!AF15</f>
        <v>1</v>
      </c>
      <c r="J14" s="69">
        <f>ANUAL!G15</f>
        <v>12</v>
      </c>
      <c r="K14" s="69">
        <f>ANUAL!K15+ANUAL!N15+ANUAL!Q15+ANUAL!T15+ANUAL!W15+ANUAL!Z15+ANUAL!AC15+ANUAL!AF15</f>
        <v>8</v>
      </c>
      <c r="L14" s="79">
        <f t="shared" si="1"/>
        <v>0.66666666666666663</v>
      </c>
      <c r="M14" s="80">
        <f t="shared" si="2"/>
        <v>4</v>
      </c>
      <c r="N14" s="81">
        <f t="shared" si="3"/>
        <v>0.33333333333333331</v>
      </c>
      <c r="O14" s="82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16.5" x14ac:dyDescent="0.2">
      <c r="A15" s="35"/>
      <c r="B15" s="129"/>
      <c r="C15" s="11" t="s">
        <v>52</v>
      </c>
      <c r="D15" s="12" t="s">
        <v>30</v>
      </c>
      <c r="E15" s="21" t="s">
        <v>53</v>
      </c>
      <c r="F15" s="78"/>
      <c r="G15" s="80"/>
      <c r="H15" s="70">
        <f>ANUAL!AE16</f>
        <v>1</v>
      </c>
      <c r="I15" s="70">
        <f>ANUAL!AF16</f>
        <v>1</v>
      </c>
      <c r="J15" s="69">
        <f>ANUAL!G16</f>
        <v>12</v>
      </c>
      <c r="K15" s="69">
        <f>ANUAL!K16+ANUAL!N16+ANUAL!Q16+ANUAL!T16+ANUAL!W16+ANUAL!Z16+ANUAL!AC16+ANUAL!AF16</f>
        <v>8</v>
      </c>
      <c r="L15" s="79">
        <f t="shared" si="1"/>
        <v>0.66666666666666663</v>
      </c>
      <c r="M15" s="80">
        <f t="shared" si="2"/>
        <v>4</v>
      </c>
      <c r="N15" s="81">
        <f t="shared" si="3"/>
        <v>0.33333333333333331</v>
      </c>
      <c r="O15" s="82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ht="27" x14ac:dyDescent="0.2">
      <c r="A16" s="35"/>
      <c r="B16" s="129"/>
      <c r="C16" s="11" t="s">
        <v>54</v>
      </c>
      <c r="D16" s="12" t="s">
        <v>30</v>
      </c>
      <c r="E16" s="21" t="s">
        <v>55</v>
      </c>
      <c r="F16" s="78"/>
      <c r="G16" s="80"/>
      <c r="H16" s="70">
        <f>ANUAL!AE17</f>
        <v>2</v>
      </c>
      <c r="I16" s="70">
        <f>ANUAL!AF17</f>
        <v>2</v>
      </c>
      <c r="J16" s="69">
        <f>ANUAL!G17</f>
        <v>25</v>
      </c>
      <c r="K16" s="69">
        <f>ANUAL!K17+ANUAL!N17+ANUAL!Q17+ANUAL!T17+ANUAL!W17+ANUAL!Z17+ANUAL!AC17+ANUAL!AF17</f>
        <v>16</v>
      </c>
      <c r="L16" s="79">
        <f t="shared" si="1"/>
        <v>0.64</v>
      </c>
      <c r="M16" s="80">
        <f t="shared" si="2"/>
        <v>9</v>
      </c>
      <c r="N16" s="81">
        <f t="shared" si="3"/>
        <v>0.36</v>
      </c>
      <c r="O16" s="82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ht="27" x14ac:dyDescent="0.2">
      <c r="A17" s="35"/>
      <c r="B17" s="145"/>
      <c r="C17" s="84" t="s">
        <v>56</v>
      </c>
      <c r="D17" s="37" t="s">
        <v>30</v>
      </c>
      <c r="E17" s="38" t="s">
        <v>57</v>
      </c>
      <c r="F17" s="85"/>
      <c r="G17" s="89"/>
      <c r="H17" s="87">
        <f>ANUAL!AE18</f>
        <v>1</v>
      </c>
      <c r="I17" s="87">
        <f>ANUAL!AF18</f>
        <v>1</v>
      </c>
      <c r="J17" s="86">
        <f>ANUAL!G18</f>
        <v>12</v>
      </c>
      <c r="K17" s="86">
        <f>ANUAL!K18+ANUAL!N18+ANUAL!Q18+ANUAL!T18+ANUAL!W18+ANUAL!Z18+ANUAL!AC18+ANUAL!AF18</f>
        <v>8</v>
      </c>
      <c r="L17" s="88">
        <f t="shared" si="1"/>
        <v>0.66666666666666663</v>
      </c>
      <c r="M17" s="89">
        <f t="shared" si="2"/>
        <v>4</v>
      </c>
      <c r="N17" s="90">
        <f t="shared" si="3"/>
        <v>0.33333333333333331</v>
      </c>
      <c r="O17" s="82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ht="16.5" x14ac:dyDescent="0.3">
      <c r="A18" s="45"/>
      <c r="B18" s="91"/>
      <c r="C18" s="91"/>
      <c r="D18" s="91"/>
      <c r="E18" s="91"/>
      <c r="F18" s="91"/>
      <c r="G18" s="102">
        <f>SUM(G8:G12)</f>
        <v>74721</v>
      </c>
      <c r="H18" s="109">
        <f t="shared" ref="H18:K18" si="4">SUM(H8:H17)</f>
        <v>4990</v>
      </c>
      <c r="I18" s="110">
        <f t="shared" si="4"/>
        <v>3520</v>
      </c>
      <c r="J18" s="110">
        <f t="shared" si="4"/>
        <v>38725</v>
      </c>
      <c r="K18" s="110">
        <f t="shared" si="4"/>
        <v>39426</v>
      </c>
      <c r="L18" s="111">
        <f t="shared" si="1"/>
        <v>1.0181020012911557</v>
      </c>
      <c r="M18" s="110">
        <f>SUM(M8:M17)</f>
        <v>-701</v>
      </c>
      <c r="N18" s="112">
        <f t="shared" si="3"/>
        <v>-1.8102001291155585E-2</v>
      </c>
      <c r="O18" s="96">
        <f t="shared" ref="O18:Z18" si="5">SUM(O8:O12)</f>
        <v>6581</v>
      </c>
      <c r="P18" s="97">
        <f t="shared" si="5"/>
        <v>4455</v>
      </c>
      <c r="Q18" s="97">
        <f t="shared" si="5"/>
        <v>7354</v>
      </c>
      <c r="R18" s="97">
        <f t="shared" si="5"/>
        <v>6433</v>
      </c>
      <c r="S18" s="97">
        <f t="shared" si="5"/>
        <v>10917</v>
      </c>
      <c r="T18" s="97">
        <f t="shared" si="5"/>
        <v>6477</v>
      </c>
      <c r="U18" s="97">
        <f t="shared" si="5"/>
        <v>7432</v>
      </c>
      <c r="V18" s="97">
        <f t="shared" si="5"/>
        <v>6049</v>
      </c>
      <c r="W18" s="97">
        <f t="shared" si="5"/>
        <v>3212</v>
      </c>
      <c r="X18" s="97">
        <f t="shared" si="5"/>
        <v>7803</v>
      </c>
      <c r="Y18" s="97">
        <f t="shared" si="5"/>
        <v>4202</v>
      </c>
      <c r="Z18" s="97">
        <f t="shared" si="5"/>
        <v>3806</v>
      </c>
    </row>
    <row r="19" spans="1:26" ht="17.25" customHeight="1" x14ac:dyDescent="0.2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20.25" customHeight="1" x14ac:dyDescent="0.3">
      <c r="A20" s="153" t="s">
        <v>59</v>
      </c>
      <c r="B20" s="135"/>
      <c r="C20" s="135"/>
      <c r="D20" s="91"/>
      <c r="E20" s="151" t="s">
        <v>60</v>
      </c>
      <c r="F20" s="135"/>
      <c r="G20" s="135"/>
      <c r="H20" s="135"/>
      <c r="I20" s="135"/>
      <c r="J20" s="135"/>
      <c r="K20" s="135"/>
      <c r="L20" s="135"/>
      <c r="M20" s="135"/>
      <c r="N20" s="135"/>
      <c r="O20" s="52"/>
      <c r="P20" s="52"/>
      <c r="Q20" s="52"/>
      <c r="R20" s="148" t="s">
        <v>60</v>
      </c>
      <c r="S20" s="135"/>
      <c r="T20" s="135"/>
      <c r="U20" s="135"/>
      <c r="V20" s="135"/>
      <c r="W20" s="135"/>
      <c r="X20" s="135"/>
      <c r="Y20" s="135"/>
      <c r="Z20" s="135"/>
    </row>
    <row r="21" spans="1:26" ht="20.25" customHeight="1" x14ac:dyDescent="0.3">
      <c r="A21" s="98"/>
      <c r="B21" s="99"/>
      <c r="C21" s="99"/>
      <c r="D21" s="91"/>
      <c r="E21" s="100"/>
      <c r="F21" s="100"/>
      <c r="G21" s="100"/>
      <c r="H21" s="100"/>
      <c r="I21" s="101"/>
      <c r="J21" s="100"/>
      <c r="K21" s="100"/>
      <c r="L21" s="100"/>
      <c r="M21" s="100"/>
      <c r="N21" s="52"/>
      <c r="O21" s="52"/>
      <c r="P21" s="52"/>
      <c r="Q21" s="52"/>
      <c r="R21" s="56"/>
      <c r="S21" s="56"/>
      <c r="T21" s="56"/>
      <c r="U21" s="56"/>
      <c r="V21" s="57"/>
      <c r="W21" s="56"/>
      <c r="X21" s="56"/>
      <c r="Y21" s="56"/>
      <c r="Z21" s="56"/>
    </row>
    <row r="22" spans="1:26" ht="12.75" customHeight="1" x14ac:dyDescent="0.3">
      <c r="A22" s="154" t="s">
        <v>61</v>
      </c>
      <c r="B22" s="135"/>
      <c r="C22" s="135"/>
      <c r="D22" s="91"/>
      <c r="E22" s="154" t="s">
        <v>62</v>
      </c>
      <c r="F22" s="135"/>
      <c r="G22" s="135"/>
      <c r="H22" s="135"/>
      <c r="I22" s="135"/>
      <c r="J22" s="135"/>
      <c r="K22" s="135"/>
      <c r="L22" s="135"/>
      <c r="M22" s="135"/>
      <c r="N22" s="135"/>
      <c r="O22" s="52"/>
      <c r="P22" s="52"/>
      <c r="Q22" s="52"/>
      <c r="R22" s="147" t="s">
        <v>62</v>
      </c>
      <c r="S22" s="135"/>
      <c r="T22" s="135"/>
      <c r="U22" s="135"/>
      <c r="V22" s="135"/>
      <c r="W22" s="135"/>
      <c r="X22" s="135"/>
      <c r="Y22" s="135"/>
      <c r="Z22" s="135"/>
    </row>
    <row r="23" spans="1:26" ht="12.75" customHeight="1" x14ac:dyDescent="0.3">
      <c r="A23" s="151" t="s">
        <v>63</v>
      </c>
      <c r="B23" s="135"/>
      <c r="C23" s="135"/>
      <c r="D23" s="91"/>
      <c r="E23" s="151" t="s">
        <v>64</v>
      </c>
      <c r="F23" s="135"/>
      <c r="G23" s="135"/>
      <c r="H23" s="135"/>
      <c r="I23" s="135"/>
      <c r="J23" s="135"/>
      <c r="K23" s="135"/>
      <c r="L23" s="135"/>
      <c r="M23" s="135"/>
      <c r="N23" s="135"/>
      <c r="O23" s="52"/>
      <c r="P23" s="52"/>
      <c r="Q23" s="52"/>
      <c r="R23" s="148" t="s">
        <v>98</v>
      </c>
      <c r="S23" s="135"/>
      <c r="T23" s="135"/>
      <c r="U23" s="135"/>
      <c r="V23" s="135"/>
      <c r="W23" s="135"/>
      <c r="X23" s="135"/>
      <c r="Y23" s="135"/>
      <c r="Z23" s="135"/>
    </row>
    <row r="24" spans="1:26" ht="17.25" customHeight="1" x14ac:dyDescent="0.3">
      <c r="A24" s="151" t="s">
        <v>99</v>
      </c>
      <c r="B24" s="135"/>
      <c r="C24" s="135"/>
      <c r="D24" s="91"/>
      <c r="E24" s="151" t="s">
        <v>66</v>
      </c>
      <c r="F24" s="135"/>
      <c r="G24" s="135"/>
      <c r="H24" s="135"/>
      <c r="I24" s="135"/>
      <c r="J24" s="135"/>
      <c r="K24" s="135"/>
      <c r="L24" s="135"/>
      <c r="M24" s="135"/>
      <c r="N24" s="135"/>
      <c r="O24" s="52"/>
      <c r="P24" s="52"/>
      <c r="Q24" s="52"/>
      <c r="R24" s="148" t="s">
        <v>66</v>
      </c>
      <c r="S24" s="135"/>
      <c r="T24" s="135"/>
      <c r="U24" s="135"/>
      <c r="V24" s="135"/>
      <c r="W24" s="135"/>
      <c r="X24" s="135"/>
      <c r="Y24" s="135"/>
      <c r="Z24" s="135"/>
    </row>
    <row r="25" spans="1:26" ht="17.25" customHeight="1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7.25" customHeight="1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7.25" customHeight="1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7.25" customHeight="1" x14ac:dyDescent="0.2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35.25" customHeight="1" x14ac:dyDescent="0.2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35.25" customHeight="1" x14ac:dyDescent="0.2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35.25" customHeight="1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35.25" customHeight="1" x14ac:dyDescent="0.2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35.25" customHeight="1" x14ac:dyDescent="0.2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35.25" customHeight="1" x14ac:dyDescent="0.2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35.25" customHeight="1" x14ac:dyDescent="0.2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35.25" customHeight="1" x14ac:dyDescent="0.2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ht="35.25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35.25" customHeight="1" x14ac:dyDescent="0.2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26" ht="35.25" customHeight="1" x14ac:dyDescent="0.2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6" ht="35.25" customHeight="1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26" ht="35.25" customHeight="1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H6:I6"/>
    <mergeCell ref="J6:K6"/>
    <mergeCell ref="M6:M7"/>
    <mergeCell ref="A2:Z2"/>
    <mergeCell ref="A3:Z3"/>
    <mergeCell ref="A4:Z4"/>
    <mergeCell ref="A6:A7"/>
    <mergeCell ref="B6:B7"/>
    <mergeCell ref="C6:C7"/>
    <mergeCell ref="D6:D7"/>
    <mergeCell ref="O6:Z6"/>
    <mergeCell ref="A24:C24"/>
    <mergeCell ref="E24:N24"/>
    <mergeCell ref="R24:Z24"/>
    <mergeCell ref="E6:E7"/>
    <mergeCell ref="F6:F7"/>
    <mergeCell ref="B14:B17"/>
    <mergeCell ref="A20:C20"/>
    <mergeCell ref="E20:N20"/>
    <mergeCell ref="R20:Z20"/>
    <mergeCell ref="A22:C22"/>
    <mergeCell ref="E22:N22"/>
    <mergeCell ref="R22:Z22"/>
    <mergeCell ref="A23:C23"/>
    <mergeCell ref="E23:N23"/>
    <mergeCell ref="R23:Z23"/>
    <mergeCell ref="G6:G7"/>
  </mergeCells>
  <printOptions horizontalCentered="1"/>
  <pageMargins left="0.51181102362204722" right="0.31496062992125984" top="0.55118110236220474" bottom="0.35433070866141736" header="0" footer="0"/>
  <pageSetup scale="78" orientation="landscape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Z1000"/>
  <sheetViews>
    <sheetView topLeftCell="B1" workbookViewId="0"/>
  </sheetViews>
  <sheetFormatPr baseColWidth="10" defaultColWidth="14.42578125" defaultRowHeight="15" customHeight="1" x14ac:dyDescent="0.2"/>
  <cols>
    <col min="1" max="1" width="8.85546875" hidden="1" customWidth="1"/>
    <col min="2" max="2" width="39.140625" customWidth="1"/>
    <col min="3" max="3" width="25.85546875" customWidth="1"/>
    <col min="4" max="4" width="12.7109375" customWidth="1"/>
    <col min="5" max="5" width="12.42578125" customWidth="1"/>
    <col min="6" max="6" width="8.7109375" hidden="1" customWidth="1"/>
    <col min="7" max="7" width="10" hidden="1" customWidth="1"/>
    <col min="8" max="8" width="6.5703125" customWidth="1"/>
    <col min="9" max="9" width="5.7109375" customWidth="1"/>
    <col min="10" max="10" width="6.42578125" customWidth="1"/>
    <col min="11" max="11" width="7.7109375" customWidth="1"/>
    <col min="12" max="12" width="8" customWidth="1"/>
    <col min="13" max="13" width="11.7109375" customWidth="1"/>
    <col min="14" max="14" width="9" customWidth="1"/>
    <col min="15" max="18" width="4.28515625" hidden="1" customWidth="1"/>
    <col min="19" max="19" width="5" hidden="1" customWidth="1"/>
    <col min="20" max="26" width="4.28515625" hidden="1" customWidth="1"/>
  </cols>
  <sheetData>
    <row r="1" spans="1:26" ht="12.75" customHeight="1" x14ac:dyDescent="0.2"/>
    <row r="2" spans="1:26" ht="20.25" customHeight="1" x14ac:dyDescent="0.2">
      <c r="A2" s="124" t="s">
        <v>134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2"/>
    </row>
    <row r="3" spans="1:26" ht="18" x14ac:dyDescent="0.2">
      <c r="A3" s="124" t="s">
        <v>135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2"/>
    </row>
    <row r="4" spans="1:26" ht="18" x14ac:dyDescent="0.2">
      <c r="A4" s="124" t="s">
        <v>136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2"/>
    </row>
    <row r="5" spans="1:26" ht="9" customHeight="1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ht="18" customHeight="1" x14ac:dyDescent="0.2">
      <c r="A6" s="125" t="s">
        <v>3</v>
      </c>
      <c r="B6" s="157" t="s">
        <v>4</v>
      </c>
      <c r="C6" s="152" t="s">
        <v>5</v>
      </c>
      <c r="D6" s="152" t="s">
        <v>6</v>
      </c>
      <c r="E6" s="152" t="s">
        <v>7</v>
      </c>
      <c r="F6" s="152" t="s">
        <v>8</v>
      </c>
      <c r="G6" s="152" t="s">
        <v>9</v>
      </c>
      <c r="H6" s="155" t="s">
        <v>19</v>
      </c>
      <c r="I6" s="156"/>
      <c r="J6" s="155" t="s">
        <v>9</v>
      </c>
      <c r="K6" s="156"/>
      <c r="L6" s="63" t="s">
        <v>24</v>
      </c>
      <c r="M6" s="152" t="s">
        <v>81</v>
      </c>
      <c r="N6" s="64" t="s">
        <v>82</v>
      </c>
      <c r="O6" s="158" t="s">
        <v>83</v>
      </c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60"/>
    </row>
    <row r="7" spans="1:26" ht="27.75" customHeight="1" x14ac:dyDescent="0.2">
      <c r="A7" s="127"/>
      <c r="B7" s="130"/>
      <c r="C7" s="133"/>
      <c r="D7" s="133"/>
      <c r="E7" s="133"/>
      <c r="F7" s="133"/>
      <c r="G7" s="133"/>
      <c r="H7" s="65" t="s">
        <v>23</v>
      </c>
      <c r="I7" s="65" t="s">
        <v>24</v>
      </c>
      <c r="J7" s="65" t="s">
        <v>23</v>
      </c>
      <c r="K7" s="65" t="s">
        <v>24</v>
      </c>
      <c r="L7" s="65" t="s">
        <v>84</v>
      </c>
      <c r="M7" s="133"/>
      <c r="N7" s="66" t="s">
        <v>84</v>
      </c>
      <c r="O7" s="67" t="s">
        <v>85</v>
      </c>
      <c r="P7" s="6" t="s">
        <v>86</v>
      </c>
      <c r="Q7" s="6" t="s">
        <v>87</v>
      </c>
      <c r="R7" s="6" t="s">
        <v>88</v>
      </c>
      <c r="S7" s="6" t="s">
        <v>89</v>
      </c>
      <c r="T7" s="6" t="s">
        <v>90</v>
      </c>
      <c r="U7" s="6" t="s">
        <v>91</v>
      </c>
      <c r="V7" s="6" t="s">
        <v>92</v>
      </c>
      <c r="W7" s="6" t="s">
        <v>93</v>
      </c>
      <c r="X7" s="6" t="s">
        <v>94</v>
      </c>
      <c r="Y7" s="6" t="s">
        <v>95</v>
      </c>
      <c r="Z7" s="6" t="s">
        <v>96</v>
      </c>
    </row>
    <row r="8" spans="1:26" ht="34.5" customHeight="1" x14ac:dyDescent="0.2">
      <c r="A8" s="9" t="s">
        <v>27</v>
      </c>
      <c r="B8" s="10" t="s">
        <v>28</v>
      </c>
      <c r="C8" s="11" t="s">
        <v>29</v>
      </c>
      <c r="D8" s="12" t="s">
        <v>30</v>
      </c>
      <c r="E8" s="68" t="s">
        <v>137</v>
      </c>
      <c r="F8" s="68" t="s">
        <v>32</v>
      </c>
      <c r="G8" s="69">
        <f t="shared" ref="G8:G10" si="0">SUM(O8:Z8)</f>
        <v>460</v>
      </c>
      <c r="H8" s="70">
        <f>ANUAL!AH9</f>
        <v>45</v>
      </c>
      <c r="I8" s="70">
        <f>ANUAL!AI9</f>
        <v>26</v>
      </c>
      <c r="J8" s="69">
        <f>ANUAL!G9</f>
        <v>540</v>
      </c>
      <c r="K8" s="69">
        <f>ANUAL!K9+ANUAL!N9+ANUAL!Q9+ANUAL!T9+ANUAL!W9+ANUAL!Z9+ANUAL!AC9+ANUAL!AF9+ANUAL!AI9</f>
        <v>363</v>
      </c>
      <c r="L8" s="71">
        <f t="shared" ref="L8:L18" si="1">+K8/J8</f>
        <v>0.67222222222222228</v>
      </c>
      <c r="M8" s="69">
        <f t="shared" ref="M8:M17" si="2">+J8-K8</f>
        <v>177</v>
      </c>
      <c r="N8" s="72">
        <f t="shared" ref="N8:N18" si="3">+M8/J8</f>
        <v>0.32777777777777778</v>
      </c>
      <c r="O8" s="73">
        <v>9</v>
      </c>
      <c r="P8" s="74">
        <v>14</v>
      </c>
      <c r="Q8" s="74">
        <v>38</v>
      </c>
      <c r="R8" s="74">
        <v>38</v>
      </c>
      <c r="S8" s="74">
        <v>50</v>
      </c>
      <c r="T8" s="74">
        <v>51</v>
      </c>
      <c r="U8" s="74">
        <v>77</v>
      </c>
      <c r="V8" s="74">
        <v>29</v>
      </c>
      <c r="W8" s="74">
        <v>27</v>
      </c>
      <c r="X8" s="74">
        <v>46</v>
      </c>
      <c r="Y8" s="74">
        <v>38</v>
      </c>
      <c r="Z8" s="74">
        <v>43</v>
      </c>
    </row>
    <row r="9" spans="1:26" ht="33" customHeight="1" x14ac:dyDescent="0.2">
      <c r="A9" s="9" t="s">
        <v>33</v>
      </c>
      <c r="B9" s="20" t="s">
        <v>34</v>
      </c>
      <c r="C9" s="11" t="s">
        <v>35</v>
      </c>
      <c r="D9" s="12" t="s">
        <v>30</v>
      </c>
      <c r="E9" s="105" t="s">
        <v>36</v>
      </c>
      <c r="F9" s="68" t="s">
        <v>32</v>
      </c>
      <c r="G9" s="69">
        <f t="shared" si="0"/>
        <v>18540</v>
      </c>
      <c r="H9" s="70">
        <f>ANUAL!AH10</f>
        <v>300</v>
      </c>
      <c r="I9" s="70">
        <f>ANUAL!AI10</f>
        <v>881</v>
      </c>
      <c r="J9" s="69">
        <f>ANUAL!G10</f>
        <v>8060</v>
      </c>
      <c r="K9" s="69">
        <f>ANUAL!K10+ANUAL!N10+ANUAL!Q10+ANUAL!T10+ANUAL!W10+ANUAL!Z10+ANUAL!AC10+ANUAL!AF10+ANUAL!AI10</f>
        <v>5297</v>
      </c>
      <c r="L9" s="71">
        <f t="shared" si="1"/>
        <v>0.65719602977667491</v>
      </c>
      <c r="M9" s="69">
        <f t="shared" si="2"/>
        <v>2763</v>
      </c>
      <c r="N9" s="72">
        <f t="shared" si="3"/>
        <v>0.34280397022332504</v>
      </c>
      <c r="O9" s="73">
        <f>678+45</f>
        <v>723</v>
      </c>
      <c r="P9" s="74">
        <f>754+45</f>
        <v>799</v>
      </c>
      <c r="Q9" s="74">
        <f>1243+45</f>
        <v>1288</v>
      </c>
      <c r="R9" s="74">
        <f>1256+45</f>
        <v>1301</v>
      </c>
      <c r="S9" s="74">
        <f>4876+45</f>
        <v>4921</v>
      </c>
      <c r="T9" s="74">
        <f>728+45</f>
        <v>773</v>
      </c>
      <c r="U9" s="74">
        <f>1231+45</f>
        <v>1276</v>
      </c>
      <c r="V9" s="74">
        <f>929+45</f>
        <v>974</v>
      </c>
      <c r="W9" s="74">
        <f>553+45</f>
        <v>598</v>
      </c>
      <c r="X9" s="74">
        <f>5024+45</f>
        <v>5069</v>
      </c>
      <c r="Y9" s="74">
        <f>477+45</f>
        <v>522</v>
      </c>
      <c r="Z9" s="74">
        <f>251+45</f>
        <v>296</v>
      </c>
    </row>
    <row r="10" spans="1:26" ht="33" customHeight="1" x14ac:dyDescent="0.2">
      <c r="A10" s="9" t="s">
        <v>33</v>
      </c>
      <c r="B10" s="20" t="s">
        <v>37</v>
      </c>
      <c r="C10" s="11" t="s">
        <v>38</v>
      </c>
      <c r="D10" s="12" t="s">
        <v>30</v>
      </c>
      <c r="E10" s="105" t="s">
        <v>36</v>
      </c>
      <c r="F10" s="68" t="s">
        <v>39</v>
      </c>
      <c r="G10" s="69">
        <f t="shared" si="0"/>
        <v>55000</v>
      </c>
      <c r="H10" s="70">
        <f>ANUAL!AH11</f>
        <v>1550</v>
      </c>
      <c r="I10" s="70">
        <f>ANUAL!AI11</f>
        <v>2763</v>
      </c>
      <c r="J10" s="69">
        <f>ANUAL!G11</f>
        <v>29200</v>
      </c>
      <c r="K10" s="69">
        <f>ANUAL!K11+ANUAL!N11+ANUAL!Q11+ANUAL!T11+ANUAL!W11+ANUAL!Z11+ANUAL!AC11+ANUAL!AF11+ANUAL!AI11</f>
        <v>36723</v>
      </c>
      <c r="L10" s="71">
        <f t="shared" si="1"/>
        <v>1.2576369863013699</v>
      </c>
      <c r="M10" s="69">
        <f t="shared" si="2"/>
        <v>-7523</v>
      </c>
      <c r="N10" s="72">
        <f t="shared" si="3"/>
        <v>-0.25763698630136989</v>
      </c>
      <c r="O10" s="75">
        <v>5489</v>
      </c>
      <c r="P10" s="25">
        <v>3642</v>
      </c>
      <c r="Q10" s="25">
        <v>6028</v>
      </c>
      <c r="R10" s="25">
        <v>5094</v>
      </c>
      <c r="S10" s="25">
        <v>5946</v>
      </c>
      <c r="T10" s="25">
        <v>5653</v>
      </c>
      <c r="U10" s="25">
        <v>6079</v>
      </c>
      <c r="V10" s="25">
        <v>4685</v>
      </c>
      <c r="W10" s="25">
        <v>2587</v>
      </c>
      <c r="X10" s="25">
        <v>2688</v>
      </c>
      <c r="Y10" s="25">
        <v>3642</v>
      </c>
      <c r="Z10" s="25">
        <v>3467</v>
      </c>
    </row>
    <row r="11" spans="1:26" ht="43.5" customHeight="1" x14ac:dyDescent="0.2">
      <c r="A11" s="9"/>
      <c r="B11" s="20" t="s">
        <v>40</v>
      </c>
      <c r="C11" s="11" t="s">
        <v>41</v>
      </c>
      <c r="D11" s="12" t="s">
        <v>30</v>
      </c>
      <c r="E11" s="106" t="s">
        <v>125</v>
      </c>
      <c r="F11" s="68"/>
      <c r="G11" s="69"/>
      <c r="H11" s="70">
        <f>ANUAL!AH12</f>
        <v>235</v>
      </c>
      <c r="I11" s="70">
        <f>ANUAL!AI12</f>
        <v>258</v>
      </c>
      <c r="J11" s="69">
        <f>ANUAL!G12</f>
        <v>850</v>
      </c>
      <c r="K11" s="69">
        <f>ANUAL!K12+ANUAL!N12+ANUAL!Q12+ANUAL!T12+ANUAL!W12+ANUAL!Z12+ANUAL!AC12+ANUAL!AF12+ANUAL!AI12</f>
        <v>923</v>
      </c>
      <c r="L11" s="71">
        <f t="shared" si="1"/>
        <v>1.0858823529411765</v>
      </c>
      <c r="M11" s="69">
        <f t="shared" si="2"/>
        <v>-73</v>
      </c>
      <c r="N11" s="72">
        <f t="shared" si="3"/>
        <v>-8.5882352941176465E-2</v>
      </c>
      <c r="O11" s="73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6" ht="30" customHeight="1" x14ac:dyDescent="0.2">
      <c r="A12" s="9" t="s">
        <v>33</v>
      </c>
      <c r="B12" s="20" t="s">
        <v>42</v>
      </c>
      <c r="C12" s="11" t="s">
        <v>43</v>
      </c>
      <c r="D12" s="12" t="s">
        <v>30</v>
      </c>
      <c r="E12" s="105" t="s">
        <v>36</v>
      </c>
      <c r="F12" s="68" t="s">
        <v>39</v>
      </c>
      <c r="G12" s="69">
        <f>SUM(O12:Z12)</f>
        <v>721</v>
      </c>
      <c r="H12" s="70">
        <f>ANUAL!AH13</f>
        <v>1</v>
      </c>
      <c r="I12" s="70">
        <f>ANUAL!AI13</f>
        <v>1</v>
      </c>
      <c r="J12" s="69">
        <f>ANUAL!G13</f>
        <v>12</v>
      </c>
      <c r="K12" s="69">
        <f>ANUAL!K13+ANUAL!N13+ANUAL!Q13+ANUAL!T13+ANUAL!W13+ANUAL!Z13+ANUAL!AC13+ANUAL!AF13+ANUAL!AI13</f>
        <v>9</v>
      </c>
      <c r="L12" s="71">
        <f t="shared" si="1"/>
        <v>0.75</v>
      </c>
      <c r="M12" s="69">
        <f t="shared" si="2"/>
        <v>3</v>
      </c>
      <c r="N12" s="72">
        <f t="shared" si="3"/>
        <v>0.25</v>
      </c>
      <c r="O12" s="73">
        <v>360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361</v>
      </c>
      <c r="W12" s="74">
        <v>0</v>
      </c>
      <c r="X12" s="74">
        <v>0</v>
      </c>
      <c r="Y12" s="74">
        <v>0</v>
      </c>
      <c r="Z12" s="74">
        <v>0</v>
      </c>
    </row>
    <row r="13" spans="1:26" ht="27" x14ac:dyDescent="0.2">
      <c r="A13" s="35"/>
      <c r="B13" s="29" t="s">
        <v>45</v>
      </c>
      <c r="C13" s="30" t="s">
        <v>46</v>
      </c>
      <c r="D13" s="31" t="s">
        <v>47</v>
      </c>
      <c r="E13" s="107" t="s">
        <v>44</v>
      </c>
      <c r="F13" s="78"/>
      <c r="G13" s="80"/>
      <c r="H13" s="70">
        <f>ANUAL!AH14</f>
        <v>0</v>
      </c>
      <c r="I13" s="70">
        <f>ANUAL!AI14</f>
        <v>0</v>
      </c>
      <c r="J13" s="69">
        <f>ANUAL!G14</f>
        <v>2</v>
      </c>
      <c r="K13" s="69">
        <f>ANUAL!K14+ANUAL!N14+ANUAL!Q14+ANUAL!T14+ANUAL!W14+ANUAL!Z14+ANUAL!AC14+ANUAL!AF14+ANUAL!AI14</f>
        <v>0</v>
      </c>
      <c r="L13" s="79">
        <f t="shared" si="1"/>
        <v>0</v>
      </c>
      <c r="M13" s="80">
        <f t="shared" si="2"/>
        <v>2</v>
      </c>
      <c r="N13" s="81">
        <f t="shared" si="3"/>
        <v>1</v>
      </c>
      <c r="O13" s="82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 ht="27" x14ac:dyDescent="0.2">
      <c r="A14" s="35"/>
      <c r="B14" s="144" t="s">
        <v>49</v>
      </c>
      <c r="C14" s="11" t="s">
        <v>50</v>
      </c>
      <c r="D14" s="12" t="s">
        <v>30</v>
      </c>
      <c r="E14" s="21" t="s">
        <v>51</v>
      </c>
      <c r="F14" s="78"/>
      <c r="G14" s="80"/>
      <c r="H14" s="70">
        <f>ANUAL!AH15</f>
        <v>1</v>
      </c>
      <c r="I14" s="70">
        <f>ANUAL!AI15</f>
        <v>1</v>
      </c>
      <c r="J14" s="69">
        <f>ANUAL!G15</f>
        <v>12</v>
      </c>
      <c r="K14" s="69">
        <f>ANUAL!K15+ANUAL!N15+ANUAL!Q15+ANUAL!T15+ANUAL!W15+ANUAL!Z15+ANUAL!AC15+ANUAL!AF15+ANUAL!AI15</f>
        <v>9</v>
      </c>
      <c r="L14" s="79">
        <f t="shared" si="1"/>
        <v>0.75</v>
      </c>
      <c r="M14" s="80">
        <f t="shared" si="2"/>
        <v>3</v>
      </c>
      <c r="N14" s="81">
        <f t="shared" si="3"/>
        <v>0.25</v>
      </c>
      <c r="O14" s="82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16.5" x14ac:dyDescent="0.2">
      <c r="A15" s="35"/>
      <c r="B15" s="129"/>
      <c r="C15" s="11" t="s">
        <v>52</v>
      </c>
      <c r="D15" s="12" t="s">
        <v>30</v>
      </c>
      <c r="E15" s="21" t="s">
        <v>53</v>
      </c>
      <c r="F15" s="78"/>
      <c r="G15" s="80"/>
      <c r="H15" s="70">
        <f>ANUAL!AH16</f>
        <v>1</v>
      </c>
      <c r="I15" s="70">
        <f>ANUAL!AI16</f>
        <v>1</v>
      </c>
      <c r="J15" s="69">
        <f>ANUAL!G16</f>
        <v>12</v>
      </c>
      <c r="K15" s="69">
        <f>ANUAL!K16+ANUAL!N16+ANUAL!Q16+ANUAL!T16+ANUAL!W16+ANUAL!Z16+ANUAL!AC16+ANUAL!AF16+ANUAL!AI16</f>
        <v>9</v>
      </c>
      <c r="L15" s="79">
        <f t="shared" si="1"/>
        <v>0.75</v>
      </c>
      <c r="M15" s="80">
        <f t="shared" si="2"/>
        <v>3</v>
      </c>
      <c r="N15" s="81">
        <f t="shared" si="3"/>
        <v>0.25</v>
      </c>
      <c r="O15" s="82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ht="27" x14ac:dyDescent="0.2">
      <c r="A16" s="35"/>
      <c r="B16" s="129"/>
      <c r="C16" s="11" t="s">
        <v>54</v>
      </c>
      <c r="D16" s="12" t="s">
        <v>30</v>
      </c>
      <c r="E16" s="21" t="s">
        <v>55</v>
      </c>
      <c r="F16" s="78"/>
      <c r="G16" s="80"/>
      <c r="H16" s="70">
        <f>ANUAL!AH17</f>
        <v>2</v>
      </c>
      <c r="I16" s="70">
        <f>ANUAL!AI17</f>
        <v>2</v>
      </c>
      <c r="J16" s="69">
        <f>ANUAL!G17</f>
        <v>25</v>
      </c>
      <c r="K16" s="69">
        <f>ANUAL!K17+ANUAL!N17+ANUAL!Q17+ANUAL!T17+ANUAL!W17+ANUAL!Z17+ANUAL!AC17+ANUAL!AF17+ANUAL!AI17</f>
        <v>18</v>
      </c>
      <c r="L16" s="79">
        <f t="shared" si="1"/>
        <v>0.72</v>
      </c>
      <c r="M16" s="80">
        <f t="shared" si="2"/>
        <v>7</v>
      </c>
      <c r="N16" s="81">
        <f t="shared" si="3"/>
        <v>0.28000000000000003</v>
      </c>
      <c r="O16" s="82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ht="27" x14ac:dyDescent="0.2">
      <c r="A17" s="35"/>
      <c r="B17" s="145"/>
      <c r="C17" s="84" t="s">
        <v>56</v>
      </c>
      <c r="D17" s="37" t="s">
        <v>30</v>
      </c>
      <c r="E17" s="38" t="s">
        <v>57</v>
      </c>
      <c r="F17" s="85"/>
      <c r="G17" s="89"/>
      <c r="H17" s="87">
        <f>ANUAL!AH18</f>
        <v>1</v>
      </c>
      <c r="I17" s="87">
        <f>ANUAL!AI18</f>
        <v>1</v>
      </c>
      <c r="J17" s="86">
        <f>ANUAL!G18</f>
        <v>12</v>
      </c>
      <c r="K17" s="86">
        <f>ANUAL!K18+ANUAL!N18+ANUAL!Q18+ANUAL!T18+ANUAL!W18+ANUAL!Z18+ANUAL!AC18+ANUAL!AF18+ANUAL!AI18</f>
        <v>9</v>
      </c>
      <c r="L17" s="88">
        <f t="shared" si="1"/>
        <v>0.75</v>
      </c>
      <c r="M17" s="89">
        <f t="shared" si="2"/>
        <v>3</v>
      </c>
      <c r="N17" s="90">
        <f t="shared" si="3"/>
        <v>0.25</v>
      </c>
      <c r="O17" s="82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ht="16.5" x14ac:dyDescent="0.3">
      <c r="A18" s="45"/>
      <c r="B18" s="91"/>
      <c r="C18" s="91"/>
      <c r="D18" s="91"/>
      <c r="E18" s="91"/>
      <c r="F18" s="91"/>
      <c r="G18" s="102">
        <f>SUM(G8:G12)</f>
        <v>74721</v>
      </c>
      <c r="H18" s="92">
        <f t="shared" ref="H18:K18" si="4">SUM(H8:H17)</f>
        <v>2136</v>
      </c>
      <c r="I18" s="93">
        <f t="shared" si="4"/>
        <v>3934</v>
      </c>
      <c r="J18" s="93">
        <f t="shared" si="4"/>
        <v>38725</v>
      </c>
      <c r="K18" s="93">
        <f t="shared" si="4"/>
        <v>43360</v>
      </c>
      <c r="L18" s="94">
        <f t="shared" si="1"/>
        <v>1.1196901226597804</v>
      </c>
      <c r="M18" s="93">
        <f>SUM(M8:M17)</f>
        <v>-4635</v>
      </c>
      <c r="N18" s="95">
        <f t="shared" si="3"/>
        <v>-0.1196901226597805</v>
      </c>
      <c r="O18" s="96">
        <f t="shared" ref="O18:Z18" si="5">SUM(O8:O12)</f>
        <v>6581</v>
      </c>
      <c r="P18" s="97">
        <f t="shared" si="5"/>
        <v>4455</v>
      </c>
      <c r="Q18" s="97">
        <f t="shared" si="5"/>
        <v>7354</v>
      </c>
      <c r="R18" s="97">
        <f t="shared" si="5"/>
        <v>6433</v>
      </c>
      <c r="S18" s="97">
        <f t="shared" si="5"/>
        <v>10917</v>
      </c>
      <c r="T18" s="97">
        <f t="shared" si="5"/>
        <v>6477</v>
      </c>
      <c r="U18" s="97">
        <f t="shared" si="5"/>
        <v>7432</v>
      </c>
      <c r="V18" s="97">
        <f t="shared" si="5"/>
        <v>6049</v>
      </c>
      <c r="W18" s="97">
        <f t="shared" si="5"/>
        <v>3212</v>
      </c>
      <c r="X18" s="97">
        <f t="shared" si="5"/>
        <v>7803</v>
      </c>
      <c r="Y18" s="97">
        <f t="shared" si="5"/>
        <v>4202</v>
      </c>
      <c r="Z18" s="97">
        <f t="shared" si="5"/>
        <v>3806</v>
      </c>
    </row>
    <row r="19" spans="1:26" ht="17.25" customHeight="1" x14ac:dyDescent="0.2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20.25" customHeight="1" x14ac:dyDescent="0.3">
      <c r="A20" s="153" t="s">
        <v>59</v>
      </c>
      <c r="B20" s="135"/>
      <c r="C20" s="135"/>
      <c r="D20" s="91"/>
      <c r="E20" s="151" t="s">
        <v>60</v>
      </c>
      <c r="F20" s="135"/>
      <c r="G20" s="135"/>
      <c r="H20" s="135"/>
      <c r="I20" s="135"/>
      <c r="J20" s="135"/>
      <c r="K20" s="135"/>
      <c r="L20" s="135"/>
      <c r="M20" s="135"/>
      <c r="N20" s="135"/>
      <c r="O20" s="52"/>
      <c r="P20" s="52"/>
      <c r="Q20" s="52"/>
      <c r="R20" s="148" t="s">
        <v>60</v>
      </c>
      <c r="S20" s="135"/>
      <c r="T20" s="135"/>
      <c r="U20" s="135"/>
      <c r="V20" s="135"/>
      <c r="W20" s="135"/>
      <c r="X20" s="135"/>
      <c r="Y20" s="135"/>
      <c r="Z20" s="135"/>
    </row>
    <row r="21" spans="1:26" ht="20.25" customHeight="1" x14ac:dyDescent="0.3">
      <c r="A21" s="98"/>
      <c r="B21" s="99"/>
      <c r="C21" s="99"/>
      <c r="D21" s="91"/>
      <c r="E21" s="100"/>
      <c r="F21" s="100"/>
      <c r="G21" s="100"/>
      <c r="H21" s="100"/>
      <c r="I21" s="101"/>
      <c r="J21" s="100"/>
      <c r="K21" s="100"/>
      <c r="L21" s="100"/>
      <c r="M21" s="100"/>
      <c r="N21" s="52"/>
      <c r="O21" s="52"/>
      <c r="P21" s="52"/>
      <c r="Q21" s="52"/>
      <c r="R21" s="56"/>
      <c r="S21" s="56"/>
      <c r="T21" s="56"/>
      <c r="U21" s="56"/>
      <c r="V21" s="57"/>
      <c r="W21" s="56"/>
      <c r="X21" s="56"/>
      <c r="Y21" s="56"/>
      <c r="Z21" s="56"/>
    </row>
    <row r="22" spans="1:26" ht="12.75" customHeight="1" x14ac:dyDescent="0.3">
      <c r="A22" s="154" t="s">
        <v>61</v>
      </c>
      <c r="B22" s="135"/>
      <c r="C22" s="135"/>
      <c r="D22" s="91"/>
      <c r="E22" s="154" t="s">
        <v>62</v>
      </c>
      <c r="F22" s="135"/>
      <c r="G22" s="135"/>
      <c r="H22" s="135"/>
      <c r="I22" s="135"/>
      <c r="J22" s="135"/>
      <c r="K22" s="135"/>
      <c r="L22" s="135"/>
      <c r="M22" s="135"/>
      <c r="N22" s="135"/>
      <c r="O22" s="52"/>
      <c r="P22" s="52"/>
      <c r="Q22" s="52"/>
      <c r="R22" s="147" t="s">
        <v>62</v>
      </c>
      <c r="S22" s="135"/>
      <c r="T22" s="135"/>
      <c r="U22" s="135"/>
      <c r="V22" s="135"/>
      <c r="W22" s="135"/>
      <c r="X22" s="135"/>
      <c r="Y22" s="135"/>
      <c r="Z22" s="135"/>
    </row>
    <row r="23" spans="1:26" ht="12.75" customHeight="1" x14ac:dyDescent="0.3">
      <c r="A23" s="151" t="s">
        <v>63</v>
      </c>
      <c r="B23" s="135"/>
      <c r="C23" s="135"/>
      <c r="D23" s="91"/>
      <c r="E23" s="151" t="s">
        <v>64</v>
      </c>
      <c r="F23" s="135"/>
      <c r="G23" s="135"/>
      <c r="H23" s="135"/>
      <c r="I23" s="135"/>
      <c r="J23" s="135"/>
      <c r="K23" s="135"/>
      <c r="L23" s="135"/>
      <c r="M23" s="135"/>
      <c r="N23" s="135"/>
      <c r="O23" s="52"/>
      <c r="P23" s="52"/>
      <c r="Q23" s="52"/>
      <c r="R23" s="148" t="s">
        <v>98</v>
      </c>
      <c r="S23" s="135"/>
      <c r="T23" s="135"/>
      <c r="U23" s="135"/>
      <c r="V23" s="135"/>
      <c r="W23" s="135"/>
      <c r="X23" s="135"/>
      <c r="Y23" s="135"/>
      <c r="Z23" s="135"/>
    </row>
    <row r="24" spans="1:26" ht="17.25" customHeight="1" x14ac:dyDescent="0.3">
      <c r="A24" s="151" t="s">
        <v>99</v>
      </c>
      <c r="B24" s="135"/>
      <c r="C24" s="135"/>
      <c r="D24" s="91"/>
      <c r="E24" s="151" t="s">
        <v>66</v>
      </c>
      <c r="F24" s="135"/>
      <c r="G24" s="135"/>
      <c r="H24" s="135"/>
      <c r="I24" s="135"/>
      <c r="J24" s="135"/>
      <c r="K24" s="135"/>
      <c r="L24" s="135"/>
      <c r="M24" s="135"/>
      <c r="N24" s="135"/>
      <c r="O24" s="52"/>
      <c r="P24" s="52"/>
      <c r="Q24" s="52"/>
      <c r="R24" s="148" t="s">
        <v>66</v>
      </c>
      <c r="S24" s="135"/>
      <c r="T24" s="135"/>
      <c r="U24" s="135"/>
      <c r="V24" s="135"/>
      <c r="W24" s="135"/>
      <c r="X24" s="135"/>
      <c r="Y24" s="135"/>
      <c r="Z24" s="135"/>
    </row>
    <row r="25" spans="1:26" ht="17.25" customHeight="1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7.25" customHeight="1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7.25" customHeight="1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7.25" customHeight="1" x14ac:dyDescent="0.2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35.25" customHeight="1" x14ac:dyDescent="0.2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35.25" customHeight="1" x14ac:dyDescent="0.2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35.25" customHeight="1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35.25" customHeight="1" x14ac:dyDescent="0.2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35.25" customHeight="1" x14ac:dyDescent="0.2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35.25" customHeight="1" x14ac:dyDescent="0.2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35.25" customHeight="1" x14ac:dyDescent="0.2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35.25" customHeight="1" x14ac:dyDescent="0.2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ht="35.25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35.25" customHeight="1" x14ac:dyDescent="0.2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26" ht="35.25" customHeight="1" x14ac:dyDescent="0.2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6" ht="35.25" customHeight="1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26" ht="35.25" customHeight="1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H6:I6"/>
    <mergeCell ref="J6:K6"/>
    <mergeCell ref="M6:M7"/>
    <mergeCell ref="A2:Z2"/>
    <mergeCell ref="A3:Z3"/>
    <mergeCell ref="A4:Z4"/>
    <mergeCell ref="A6:A7"/>
    <mergeCell ref="B6:B7"/>
    <mergeCell ref="C6:C7"/>
    <mergeCell ref="D6:D7"/>
    <mergeCell ref="O6:Z6"/>
    <mergeCell ref="A24:C24"/>
    <mergeCell ref="E24:N24"/>
    <mergeCell ref="R24:Z24"/>
    <mergeCell ref="E6:E7"/>
    <mergeCell ref="F6:F7"/>
    <mergeCell ref="B14:B17"/>
    <mergeCell ref="A20:C20"/>
    <mergeCell ref="E20:N20"/>
    <mergeCell ref="R20:Z20"/>
    <mergeCell ref="A22:C22"/>
    <mergeCell ref="E22:N22"/>
    <mergeCell ref="R22:Z22"/>
    <mergeCell ref="A23:C23"/>
    <mergeCell ref="E23:N23"/>
    <mergeCell ref="R23:Z23"/>
    <mergeCell ref="G6:G7"/>
  </mergeCells>
  <printOptions horizontalCentered="1"/>
  <pageMargins left="0.51181102362204722" right="0.31496062992125984" top="0.55118110236220474" bottom="0.35433070866141736" header="0" footer="0"/>
  <pageSetup scale="89" orientation="landscape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Z1000"/>
  <sheetViews>
    <sheetView topLeftCell="B1" workbookViewId="0"/>
  </sheetViews>
  <sheetFormatPr baseColWidth="10" defaultColWidth="14.42578125" defaultRowHeight="15" customHeight="1" x14ac:dyDescent="0.2"/>
  <cols>
    <col min="1" max="1" width="8.85546875" hidden="1" customWidth="1"/>
    <col min="2" max="2" width="39.140625" customWidth="1"/>
    <col min="3" max="3" width="25.85546875" customWidth="1"/>
    <col min="4" max="4" width="12.7109375" customWidth="1"/>
    <col min="5" max="5" width="12.42578125" customWidth="1"/>
    <col min="6" max="6" width="8.7109375" hidden="1" customWidth="1"/>
    <col min="7" max="7" width="10" hidden="1" customWidth="1"/>
    <col min="8" max="8" width="6.5703125" customWidth="1"/>
    <col min="9" max="9" width="5.7109375" customWidth="1"/>
    <col min="10" max="10" width="6.42578125" customWidth="1"/>
    <col min="11" max="11" width="7.7109375" customWidth="1"/>
    <col min="12" max="12" width="8" customWidth="1"/>
    <col min="13" max="13" width="11.7109375" customWidth="1"/>
    <col min="14" max="14" width="9" customWidth="1"/>
    <col min="15" max="18" width="4.28515625" hidden="1" customWidth="1"/>
    <col min="19" max="19" width="5" hidden="1" customWidth="1"/>
    <col min="20" max="26" width="4.28515625" hidden="1" customWidth="1"/>
  </cols>
  <sheetData>
    <row r="1" spans="1:26" ht="12.75" customHeight="1" x14ac:dyDescent="0.2"/>
    <row r="2" spans="1:26" ht="20.25" customHeight="1" x14ac:dyDescent="0.2">
      <c r="A2" s="124" t="s">
        <v>138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2"/>
    </row>
    <row r="3" spans="1:26" ht="18" x14ac:dyDescent="0.2">
      <c r="A3" s="124" t="s">
        <v>139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2"/>
    </row>
    <row r="4" spans="1:26" ht="18" x14ac:dyDescent="0.2">
      <c r="A4" s="124" t="s">
        <v>140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2"/>
    </row>
    <row r="5" spans="1:26" ht="9" customHeight="1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ht="18" customHeight="1" x14ac:dyDescent="0.2">
      <c r="A6" s="125" t="s">
        <v>3</v>
      </c>
      <c r="B6" s="157" t="s">
        <v>4</v>
      </c>
      <c r="C6" s="152" t="s">
        <v>5</v>
      </c>
      <c r="D6" s="152" t="s">
        <v>6</v>
      </c>
      <c r="E6" s="152" t="s">
        <v>7</v>
      </c>
      <c r="F6" s="152" t="s">
        <v>8</v>
      </c>
      <c r="G6" s="152" t="s">
        <v>9</v>
      </c>
      <c r="H6" s="155" t="s">
        <v>20</v>
      </c>
      <c r="I6" s="156"/>
      <c r="J6" s="155" t="s">
        <v>9</v>
      </c>
      <c r="K6" s="156"/>
      <c r="L6" s="63" t="s">
        <v>24</v>
      </c>
      <c r="M6" s="152" t="s">
        <v>81</v>
      </c>
      <c r="N6" s="64" t="s">
        <v>82</v>
      </c>
      <c r="O6" s="158" t="s">
        <v>83</v>
      </c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60"/>
    </row>
    <row r="7" spans="1:26" ht="27.75" customHeight="1" x14ac:dyDescent="0.2">
      <c r="A7" s="127"/>
      <c r="B7" s="130"/>
      <c r="C7" s="133"/>
      <c r="D7" s="133"/>
      <c r="E7" s="133"/>
      <c r="F7" s="133"/>
      <c r="G7" s="133"/>
      <c r="H7" s="65" t="s">
        <v>23</v>
      </c>
      <c r="I7" s="65" t="s">
        <v>24</v>
      </c>
      <c r="J7" s="65" t="s">
        <v>23</v>
      </c>
      <c r="K7" s="65" t="s">
        <v>24</v>
      </c>
      <c r="L7" s="65" t="s">
        <v>84</v>
      </c>
      <c r="M7" s="133"/>
      <c r="N7" s="66" t="s">
        <v>84</v>
      </c>
      <c r="O7" s="67" t="s">
        <v>85</v>
      </c>
      <c r="P7" s="6" t="s">
        <v>86</v>
      </c>
      <c r="Q7" s="6" t="s">
        <v>87</v>
      </c>
      <c r="R7" s="6" t="s">
        <v>88</v>
      </c>
      <c r="S7" s="6" t="s">
        <v>89</v>
      </c>
      <c r="T7" s="6" t="s">
        <v>90</v>
      </c>
      <c r="U7" s="6" t="s">
        <v>91</v>
      </c>
      <c r="V7" s="6" t="s">
        <v>92</v>
      </c>
      <c r="W7" s="6" t="s">
        <v>93</v>
      </c>
      <c r="X7" s="6" t="s">
        <v>94</v>
      </c>
      <c r="Y7" s="6" t="s">
        <v>95</v>
      </c>
      <c r="Z7" s="6" t="s">
        <v>96</v>
      </c>
    </row>
    <row r="8" spans="1:26" ht="30.75" customHeight="1" x14ac:dyDescent="0.2">
      <c r="A8" s="9" t="s">
        <v>27</v>
      </c>
      <c r="B8" s="10" t="s">
        <v>28</v>
      </c>
      <c r="C8" s="11" t="s">
        <v>29</v>
      </c>
      <c r="D8" s="12" t="s">
        <v>30</v>
      </c>
      <c r="E8" s="68" t="s">
        <v>141</v>
      </c>
      <c r="F8" s="68" t="s">
        <v>32</v>
      </c>
      <c r="G8" s="69">
        <f t="shared" ref="G8:G10" si="0">SUM(O8:Z8)</f>
        <v>460</v>
      </c>
      <c r="H8" s="70">
        <f>ANUAL!AK9</f>
        <v>45</v>
      </c>
      <c r="I8" s="70">
        <f>ANUAL!AL9</f>
        <v>34</v>
      </c>
      <c r="J8" s="69">
        <f>ANUAL!G9</f>
        <v>540</v>
      </c>
      <c r="K8" s="69">
        <f>ANUAL!K9+ANUAL!N9+ANUAL!Q9+ANUAL!T9+ANUAL!W9+ANUAL!Z9+ANUAL!AC9+ANUAL!AF9+ANUAL!AI9+ANUAL!AL9</f>
        <v>397</v>
      </c>
      <c r="L8" s="71">
        <f t="shared" ref="L8:L18" si="1">+K8/J8</f>
        <v>0.73518518518518516</v>
      </c>
      <c r="M8" s="69">
        <f t="shared" ref="M8:M17" si="2">+J8-K8</f>
        <v>143</v>
      </c>
      <c r="N8" s="72">
        <f t="shared" ref="N8:N18" si="3">+M8/J8</f>
        <v>0.26481481481481484</v>
      </c>
      <c r="O8" s="73">
        <v>9</v>
      </c>
      <c r="P8" s="74">
        <v>14</v>
      </c>
      <c r="Q8" s="74">
        <v>38</v>
      </c>
      <c r="R8" s="74">
        <v>38</v>
      </c>
      <c r="S8" s="74">
        <v>50</v>
      </c>
      <c r="T8" s="74">
        <v>51</v>
      </c>
      <c r="U8" s="74">
        <v>77</v>
      </c>
      <c r="V8" s="74">
        <v>29</v>
      </c>
      <c r="W8" s="74">
        <v>27</v>
      </c>
      <c r="X8" s="74">
        <v>46</v>
      </c>
      <c r="Y8" s="74">
        <v>38</v>
      </c>
      <c r="Z8" s="74">
        <v>43</v>
      </c>
    </row>
    <row r="9" spans="1:26" ht="29.25" customHeight="1" x14ac:dyDescent="0.2">
      <c r="A9" s="9" t="s">
        <v>33</v>
      </c>
      <c r="B9" s="20" t="s">
        <v>34</v>
      </c>
      <c r="C9" s="11" t="s">
        <v>35</v>
      </c>
      <c r="D9" s="12" t="s">
        <v>30</v>
      </c>
      <c r="E9" s="105" t="s">
        <v>36</v>
      </c>
      <c r="F9" s="68" t="s">
        <v>32</v>
      </c>
      <c r="G9" s="69">
        <f t="shared" si="0"/>
        <v>18540</v>
      </c>
      <c r="H9" s="70">
        <f>ANUAL!AK10</f>
        <v>1000</v>
      </c>
      <c r="I9" s="70">
        <f>ANUAL!AL10</f>
        <v>134</v>
      </c>
      <c r="J9" s="69">
        <f>ANUAL!G10</f>
        <v>8060</v>
      </c>
      <c r="K9" s="69">
        <f>ANUAL!K10+ANUAL!N10+ANUAL!Q10+ANUAL!T10+ANUAL!W10+ANUAL!Z10+ANUAL!AC10+ANUAL!AF10+ANUAL!AI10+ANUAL!AL10</f>
        <v>5431</v>
      </c>
      <c r="L9" s="71">
        <f t="shared" si="1"/>
        <v>0.67382133995037219</v>
      </c>
      <c r="M9" s="69">
        <f t="shared" si="2"/>
        <v>2629</v>
      </c>
      <c r="N9" s="72">
        <f t="shared" si="3"/>
        <v>0.32617866004962781</v>
      </c>
      <c r="O9" s="73">
        <f>678+45</f>
        <v>723</v>
      </c>
      <c r="P9" s="74">
        <f>754+45</f>
        <v>799</v>
      </c>
      <c r="Q9" s="74">
        <f>1243+45</f>
        <v>1288</v>
      </c>
      <c r="R9" s="74">
        <f>1256+45</f>
        <v>1301</v>
      </c>
      <c r="S9" s="74">
        <f>4876+45</f>
        <v>4921</v>
      </c>
      <c r="T9" s="74">
        <f>728+45</f>
        <v>773</v>
      </c>
      <c r="U9" s="74">
        <f>1231+45</f>
        <v>1276</v>
      </c>
      <c r="V9" s="74">
        <f>929+45</f>
        <v>974</v>
      </c>
      <c r="W9" s="74">
        <f>553+45</f>
        <v>598</v>
      </c>
      <c r="X9" s="74">
        <f>5024+45</f>
        <v>5069</v>
      </c>
      <c r="Y9" s="74">
        <f>477+45</f>
        <v>522</v>
      </c>
      <c r="Z9" s="74">
        <f>251+45</f>
        <v>296</v>
      </c>
    </row>
    <row r="10" spans="1:26" ht="31.5" customHeight="1" x14ac:dyDescent="0.2">
      <c r="A10" s="9" t="s">
        <v>33</v>
      </c>
      <c r="B10" s="20" t="s">
        <v>37</v>
      </c>
      <c r="C10" s="11" t="s">
        <v>38</v>
      </c>
      <c r="D10" s="12" t="s">
        <v>30</v>
      </c>
      <c r="E10" s="105" t="s">
        <v>36</v>
      </c>
      <c r="F10" s="68" t="s">
        <v>39</v>
      </c>
      <c r="G10" s="69">
        <f t="shared" si="0"/>
        <v>55000</v>
      </c>
      <c r="H10" s="70">
        <f>ANUAL!AK11</f>
        <v>2000</v>
      </c>
      <c r="I10" s="70">
        <f>ANUAL!AL11</f>
        <v>2189</v>
      </c>
      <c r="J10" s="69">
        <f>ANUAL!G11</f>
        <v>29200</v>
      </c>
      <c r="K10" s="69">
        <f>ANUAL!K11+ANUAL!N11+ANUAL!Q11+ANUAL!T11+ANUAL!W11+ANUAL!Z11+ANUAL!AC11+ANUAL!AF11+ANUAL!AI11+ANUAL!AL11</f>
        <v>38912</v>
      </c>
      <c r="L10" s="71">
        <f t="shared" si="1"/>
        <v>1.3326027397260274</v>
      </c>
      <c r="M10" s="69">
        <f t="shared" si="2"/>
        <v>-9712</v>
      </c>
      <c r="N10" s="72">
        <f t="shared" si="3"/>
        <v>-0.33260273972602739</v>
      </c>
      <c r="O10" s="75">
        <v>5489</v>
      </c>
      <c r="P10" s="25">
        <v>3642</v>
      </c>
      <c r="Q10" s="25">
        <v>6028</v>
      </c>
      <c r="R10" s="25">
        <v>5094</v>
      </c>
      <c r="S10" s="25">
        <v>5946</v>
      </c>
      <c r="T10" s="25">
        <v>5653</v>
      </c>
      <c r="U10" s="25">
        <v>6079</v>
      </c>
      <c r="V10" s="25">
        <v>4685</v>
      </c>
      <c r="W10" s="25">
        <v>2587</v>
      </c>
      <c r="X10" s="25">
        <v>2688</v>
      </c>
      <c r="Y10" s="25">
        <v>3642</v>
      </c>
      <c r="Z10" s="25">
        <v>3467</v>
      </c>
    </row>
    <row r="11" spans="1:26" ht="42.75" customHeight="1" x14ac:dyDescent="0.2">
      <c r="A11" s="9"/>
      <c r="B11" s="20" t="s">
        <v>40</v>
      </c>
      <c r="C11" s="11" t="s">
        <v>41</v>
      </c>
      <c r="D11" s="12" t="s">
        <v>30</v>
      </c>
      <c r="E11" s="106" t="s">
        <v>125</v>
      </c>
      <c r="F11" s="68"/>
      <c r="G11" s="69"/>
      <c r="H11" s="70">
        <f>ANUAL!AK12</f>
        <v>0</v>
      </c>
      <c r="I11" s="70">
        <f>ANUAL!AL12</f>
        <v>0</v>
      </c>
      <c r="J11" s="69">
        <f>ANUAL!G12</f>
        <v>850</v>
      </c>
      <c r="K11" s="69">
        <f>ANUAL!K12+ANUAL!N12+ANUAL!Q12+ANUAL!T12+ANUAL!W12+ANUAL!Z12+ANUAL!AC12+ANUAL!AF12+ANUAL!AI12+ANUAL!AL12</f>
        <v>923</v>
      </c>
      <c r="L11" s="71">
        <f t="shared" si="1"/>
        <v>1.0858823529411765</v>
      </c>
      <c r="M11" s="69">
        <f t="shared" si="2"/>
        <v>-73</v>
      </c>
      <c r="N11" s="72">
        <f t="shared" si="3"/>
        <v>-8.5882352941176465E-2</v>
      </c>
      <c r="O11" s="73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6" ht="27" x14ac:dyDescent="0.2">
      <c r="A12" s="9" t="s">
        <v>33</v>
      </c>
      <c r="B12" s="20" t="s">
        <v>42</v>
      </c>
      <c r="C12" s="11" t="s">
        <v>43</v>
      </c>
      <c r="D12" s="12" t="s">
        <v>30</v>
      </c>
      <c r="E12" s="105" t="s">
        <v>36</v>
      </c>
      <c r="F12" s="68" t="s">
        <v>39</v>
      </c>
      <c r="G12" s="69">
        <f>SUM(O12:Z12)</f>
        <v>721</v>
      </c>
      <c r="H12" s="70">
        <f>ANUAL!AK13</f>
        <v>1</v>
      </c>
      <c r="I12" s="70">
        <f>ANUAL!AL13</f>
        <v>1</v>
      </c>
      <c r="J12" s="69">
        <f>ANUAL!G13</f>
        <v>12</v>
      </c>
      <c r="K12" s="69">
        <f>ANUAL!K13+ANUAL!N13+ANUAL!Q13+ANUAL!T13+ANUAL!W13+ANUAL!Z13+ANUAL!AC13+ANUAL!AF13+ANUAL!AI13+ANUAL!AL13</f>
        <v>10</v>
      </c>
      <c r="L12" s="71">
        <f t="shared" si="1"/>
        <v>0.83333333333333337</v>
      </c>
      <c r="M12" s="69">
        <f t="shared" si="2"/>
        <v>2</v>
      </c>
      <c r="N12" s="72">
        <f t="shared" si="3"/>
        <v>0.16666666666666666</v>
      </c>
      <c r="O12" s="73">
        <v>360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361</v>
      </c>
      <c r="W12" s="74">
        <v>0</v>
      </c>
      <c r="X12" s="74">
        <v>0</v>
      </c>
      <c r="Y12" s="74">
        <v>0</v>
      </c>
      <c r="Z12" s="74">
        <v>0</v>
      </c>
    </row>
    <row r="13" spans="1:26" ht="27" x14ac:dyDescent="0.2">
      <c r="A13" s="35"/>
      <c r="B13" s="29" t="s">
        <v>45</v>
      </c>
      <c r="C13" s="30" t="s">
        <v>46</v>
      </c>
      <c r="D13" s="31" t="s">
        <v>47</v>
      </c>
      <c r="E13" s="107" t="s">
        <v>44</v>
      </c>
      <c r="F13" s="78"/>
      <c r="G13" s="80"/>
      <c r="H13" s="70">
        <f>ANUAL!AK14</f>
        <v>0</v>
      </c>
      <c r="I13" s="70">
        <f>ANUAL!AL14</f>
        <v>0</v>
      </c>
      <c r="J13" s="69">
        <f>ANUAL!G14</f>
        <v>2</v>
      </c>
      <c r="K13" s="69">
        <f>ANUAL!K14+ANUAL!N14+ANUAL!Q14+ANUAL!T14+ANUAL!W14+ANUAL!Z14+ANUAL!AC14+ANUAL!AF14+ANUAL!AI14+ANUAL!AL14</f>
        <v>0</v>
      </c>
      <c r="L13" s="79">
        <f t="shared" si="1"/>
        <v>0</v>
      </c>
      <c r="M13" s="80">
        <f t="shared" si="2"/>
        <v>2</v>
      </c>
      <c r="N13" s="81">
        <f t="shared" si="3"/>
        <v>1</v>
      </c>
      <c r="O13" s="82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 ht="27" x14ac:dyDescent="0.2">
      <c r="A14" s="35"/>
      <c r="B14" s="144" t="s">
        <v>49</v>
      </c>
      <c r="C14" s="11" t="s">
        <v>50</v>
      </c>
      <c r="D14" s="12" t="s">
        <v>30</v>
      </c>
      <c r="E14" s="21" t="s">
        <v>51</v>
      </c>
      <c r="F14" s="78"/>
      <c r="G14" s="80"/>
      <c r="H14" s="70">
        <f>ANUAL!AK15</f>
        <v>1</v>
      </c>
      <c r="I14" s="70">
        <f>ANUAL!AL15</f>
        <v>1</v>
      </c>
      <c r="J14" s="69">
        <f>ANUAL!G15</f>
        <v>12</v>
      </c>
      <c r="K14" s="69">
        <f>ANUAL!K15+ANUAL!N15+ANUAL!Q15+ANUAL!T15+ANUAL!W15+ANUAL!Z15+ANUAL!AC15+ANUAL!AF15+ANUAL!AI15+ANUAL!AL15</f>
        <v>10</v>
      </c>
      <c r="L14" s="79">
        <f t="shared" si="1"/>
        <v>0.83333333333333337</v>
      </c>
      <c r="M14" s="80">
        <f t="shared" si="2"/>
        <v>2</v>
      </c>
      <c r="N14" s="81">
        <f t="shared" si="3"/>
        <v>0.16666666666666666</v>
      </c>
      <c r="O14" s="82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16.5" x14ac:dyDescent="0.2">
      <c r="A15" s="35"/>
      <c r="B15" s="129"/>
      <c r="C15" s="11" t="s">
        <v>52</v>
      </c>
      <c r="D15" s="12" t="s">
        <v>30</v>
      </c>
      <c r="E15" s="21" t="s">
        <v>53</v>
      </c>
      <c r="F15" s="78"/>
      <c r="G15" s="80"/>
      <c r="H15" s="70">
        <f>ANUAL!AK16</f>
        <v>1</v>
      </c>
      <c r="I15" s="70">
        <f>ANUAL!AL16</f>
        <v>1</v>
      </c>
      <c r="J15" s="69">
        <f>ANUAL!G16</f>
        <v>12</v>
      </c>
      <c r="K15" s="69">
        <f>ANUAL!K16+ANUAL!N16+ANUAL!Q16+ANUAL!T16+ANUAL!W16+ANUAL!Z16+ANUAL!AC16+ANUAL!AF16+ANUAL!AI16+ANUAL!AL16</f>
        <v>10</v>
      </c>
      <c r="L15" s="79">
        <f t="shared" si="1"/>
        <v>0.83333333333333337</v>
      </c>
      <c r="M15" s="80">
        <f t="shared" si="2"/>
        <v>2</v>
      </c>
      <c r="N15" s="81">
        <f t="shared" si="3"/>
        <v>0.16666666666666666</v>
      </c>
      <c r="O15" s="82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ht="27" x14ac:dyDescent="0.2">
      <c r="A16" s="35"/>
      <c r="B16" s="129"/>
      <c r="C16" s="11" t="s">
        <v>54</v>
      </c>
      <c r="D16" s="12" t="s">
        <v>30</v>
      </c>
      <c r="E16" s="21" t="s">
        <v>55</v>
      </c>
      <c r="F16" s="78"/>
      <c r="G16" s="80"/>
      <c r="H16" s="70">
        <f>ANUAL!AK17</f>
        <v>2</v>
      </c>
      <c r="I16" s="70">
        <f>ANUAL!AL17</f>
        <v>2</v>
      </c>
      <c r="J16" s="69">
        <f>ANUAL!G17</f>
        <v>25</v>
      </c>
      <c r="K16" s="69">
        <f>ANUAL!K17+ANUAL!N17+ANUAL!Q17+ANUAL!T17+ANUAL!W17+ANUAL!Z17+ANUAL!AC17+ANUAL!AF17+ANUAL!AI17+ANUAL!AL17</f>
        <v>20</v>
      </c>
      <c r="L16" s="79">
        <f t="shared" si="1"/>
        <v>0.8</v>
      </c>
      <c r="M16" s="80">
        <f t="shared" si="2"/>
        <v>5</v>
      </c>
      <c r="N16" s="81">
        <f t="shared" si="3"/>
        <v>0.2</v>
      </c>
      <c r="O16" s="82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ht="27" x14ac:dyDescent="0.2">
      <c r="A17" s="35"/>
      <c r="B17" s="145"/>
      <c r="C17" s="84" t="s">
        <v>56</v>
      </c>
      <c r="D17" s="37" t="s">
        <v>30</v>
      </c>
      <c r="E17" s="38" t="s">
        <v>57</v>
      </c>
      <c r="F17" s="85"/>
      <c r="G17" s="89"/>
      <c r="H17" s="87">
        <f>ANUAL!AK18</f>
        <v>1</v>
      </c>
      <c r="I17" s="87">
        <f>ANUAL!AL18</f>
        <v>1</v>
      </c>
      <c r="J17" s="86">
        <f>ANUAL!G18</f>
        <v>12</v>
      </c>
      <c r="K17" s="86">
        <f>ANUAL!K18+ANUAL!N18+ANUAL!Q18+ANUAL!T18+ANUAL!W18+ANUAL!Z18+ANUAL!AC18+ANUAL!AF18+ANUAL!AI18+ANUAL!AL18</f>
        <v>10</v>
      </c>
      <c r="L17" s="88">
        <f t="shared" si="1"/>
        <v>0.83333333333333337</v>
      </c>
      <c r="M17" s="89">
        <f t="shared" si="2"/>
        <v>2</v>
      </c>
      <c r="N17" s="90">
        <f t="shared" si="3"/>
        <v>0.16666666666666666</v>
      </c>
      <c r="O17" s="82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ht="16.5" x14ac:dyDescent="0.3">
      <c r="A18" s="45"/>
      <c r="B18" s="91"/>
      <c r="C18" s="91"/>
      <c r="D18" s="91"/>
      <c r="E18" s="91"/>
      <c r="F18" s="91"/>
      <c r="G18" s="102">
        <f>SUM(G8:G12)</f>
        <v>74721</v>
      </c>
      <c r="H18" s="109">
        <f t="shared" ref="H18:K18" si="4">SUM(H8:H17)</f>
        <v>3051</v>
      </c>
      <c r="I18" s="110">
        <f t="shared" si="4"/>
        <v>2363</v>
      </c>
      <c r="J18" s="110">
        <f t="shared" si="4"/>
        <v>38725</v>
      </c>
      <c r="K18" s="110">
        <f t="shared" si="4"/>
        <v>45723</v>
      </c>
      <c r="L18" s="111">
        <f t="shared" si="1"/>
        <v>1.1807101355713363</v>
      </c>
      <c r="M18" s="110">
        <f>SUM(M8:M17)</f>
        <v>-6998</v>
      </c>
      <c r="N18" s="112">
        <f t="shared" si="3"/>
        <v>-0.18071013557133633</v>
      </c>
      <c r="O18" s="96">
        <f t="shared" ref="O18:Z18" si="5">SUM(O8:O12)</f>
        <v>6581</v>
      </c>
      <c r="P18" s="97">
        <f t="shared" si="5"/>
        <v>4455</v>
      </c>
      <c r="Q18" s="97">
        <f t="shared" si="5"/>
        <v>7354</v>
      </c>
      <c r="R18" s="97">
        <f t="shared" si="5"/>
        <v>6433</v>
      </c>
      <c r="S18" s="97">
        <f t="shared" si="5"/>
        <v>10917</v>
      </c>
      <c r="T18" s="97">
        <f t="shared" si="5"/>
        <v>6477</v>
      </c>
      <c r="U18" s="97">
        <f t="shared" si="5"/>
        <v>7432</v>
      </c>
      <c r="V18" s="97">
        <f t="shared" si="5"/>
        <v>6049</v>
      </c>
      <c r="W18" s="97">
        <f t="shared" si="5"/>
        <v>3212</v>
      </c>
      <c r="X18" s="97">
        <f t="shared" si="5"/>
        <v>7803</v>
      </c>
      <c r="Y18" s="97">
        <f t="shared" si="5"/>
        <v>4202</v>
      </c>
      <c r="Z18" s="97">
        <f t="shared" si="5"/>
        <v>3806</v>
      </c>
    </row>
    <row r="19" spans="1:26" ht="17.25" customHeight="1" x14ac:dyDescent="0.2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20.25" customHeight="1" x14ac:dyDescent="0.3">
      <c r="A20" s="153" t="s">
        <v>59</v>
      </c>
      <c r="B20" s="135"/>
      <c r="C20" s="135"/>
      <c r="D20" s="91"/>
      <c r="E20" s="151" t="s">
        <v>60</v>
      </c>
      <c r="F20" s="135"/>
      <c r="G20" s="135"/>
      <c r="H20" s="135"/>
      <c r="I20" s="135"/>
      <c r="J20" s="135"/>
      <c r="K20" s="135"/>
      <c r="L20" s="135"/>
      <c r="M20" s="135"/>
      <c r="N20" s="135"/>
      <c r="O20" s="52"/>
      <c r="P20" s="52"/>
      <c r="Q20" s="52"/>
      <c r="R20" s="148" t="s">
        <v>60</v>
      </c>
      <c r="S20" s="135"/>
      <c r="T20" s="135"/>
      <c r="U20" s="135"/>
      <c r="V20" s="135"/>
      <c r="W20" s="135"/>
      <c r="X20" s="135"/>
      <c r="Y20" s="135"/>
      <c r="Z20" s="135"/>
    </row>
    <row r="21" spans="1:26" ht="20.25" customHeight="1" x14ac:dyDescent="0.3">
      <c r="A21" s="98"/>
      <c r="B21" s="99"/>
      <c r="C21" s="99"/>
      <c r="D21" s="91"/>
      <c r="E21" s="100"/>
      <c r="F21" s="100"/>
      <c r="G21" s="100"/>
      <c r="H21" s="100"/>
      <c r="I21" s="101"/>
      <c r="J21" s="100"/>
      <c r="K21" s="100"/>
      <c r="L21" s="100"/>
      <c r="M21" s="100"/>
      <c r="N21" s="52"/>
      <c r="O21" s="52"/>
      <c r="P21" s="52"/>
      <c r="Q21" s="52"/>
      <c r="R21" s="56"/>
      <c r="S21" s="56"/>
      <c r="T21" s="56"/>
      <c r="U21" s="56"/>
      <c r="V21" s="57"/>
      <c r="W21" s="56"/>
      <c r="X21" s="56"/>
      <c r="Y21" s="56"/>
      <c r="Z21" s="56"/>
    </row>
    <row r="22" spans="1:26" ht="12.75" customHeight="1" x14ac:dyDescent="0.3">
      <c r="A22" s="154" t="s">
        <v>61</v>
      </c>
      <c r="B22" s="135"/>
      <c r="C22" s="135"/>
      <c r="D22" s="91"/>
      <c r="E22" s="154" t="s">
        <v>62</v>
      </c>
      <c r="F22" s="135"/>
      <c r="G22" s="135"/>
      <c r="H22" s="135"/>
      <c r="I22" s="135"/>
      <c r="J22" s="135"/>
      <c r="K22" s="135"/>
      <c r="L22" s="135"/>
      <c r="M22" s="135"/>
      <c r="N22" s="135"/>
      <c r="O22" s="52"/>
      <c r="P22" s="52"/>
      <c r="Q22" s="52"/>
      <c r="R22" s="147" t="s">
        <v>62</v>
      </c>
      <c r="S22" s="135"/>
      <c r="T22" s="135"/>
      <c r="U22" s="135"/>
      <c r="V22" s="135"/>
      <c r="W22" s="135"/>
      <c r="X22" s="135"/>
      <c r="Y22" s="135"/>
      <c r="Z22" s="135"/>
    </row>
    <row r="23" spans="1:26" ht="12.75" customHeight="1" x14ac:dyDescent="0.3">
      <c r="A23" s="151" t="s">
        <v>63</v>
      </c>
      <c r="B23" s="135"/>
      <c r="C23" s="135"/>
      <c r="D23" s="91"/>
      <c r="E23" s="151" t="s">
        <v>64</v>
      </c>
      <c r="F23" s="135"/>
      <c r="G23" s="135"/>
      <c r="H23" s="135"/>
      <c r="I23" s="135"/>
      <c r="J23" s="135"/>
      <c r="K23" s="135"/>
      <c r="L23" s="135"/>
      <c r="M23" s="135"/>
      <c r="N23" s="135"/>
      <c r="O23" s="52"/>
      <c r="P23" s="52"/>
      <c r="Q23" s="52"/>
      <c r="R23" s="148" t="s">
        <v>98</v>
      </c>
      <c r="S23" s="135"/>
      <c r="T23" s="135"/>
      <c r="U23" s="135"/>
      <c r="V23" s="135"/>
      <c r="W23" s="135"/>
      <c r="X23" s="135"/>
      <c r="Y23" s="135"/>
      <c r="Z23" s="135"/>
    </row>
    <row r="24" spans="1:26" ht="17.25" customHeight="1" x14ac:dyDescent="0.3">
      <c r="A24" s="151" t="s">
        <v>99</v>
      </c>
      <c r="B24" s="135"/>
      <c r="C24" s="135"/>
      <c r="D24" s="91"/>
      <c r="E24" s="151" t="s">
        <v>66</v>
      </c>
      <c r="F24" s="135"/>
      <c r="G24" s="135"/>
      <c r="H24" s="135"/>
      <c r="I24" s="135"/>
      <c r="J24" s="135"/>
      <c r="K24" s="135"/>
      <c r="L24" s="135"/>
      <c r="M24" s="135"/>
      <c r="N24" s="135"/>
      <c r="O24" s="52"/>
      <c r="P24" s="52"/>
      <c r="Q24" s="52"/>
      <c r="R24" s="148" t="s">
        <v>66</v>
      </c>
      <c r="S24" s="135"/>
      <c r="T24" s="135"/>
      <c r="U24" s="135"/>
      <c r="V24" s="135"/>
      <c r="W24" s="135"/>
      <c r="X24" s="135"/>
      <c r="Y24" s="135"/>
      <c r="Z24" s="135"/>
    </row>
    <row r="25" spans="1:26" ht="17.25" customHeight="1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7.25" customHeight="1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7.25" customHeight="1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7.25" customHeight="1" x14ac:dyDescent="0.2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35.25" customHeight="1" x14ac:dyDescent="0.2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35.25" customHeight="1" x14ac:dyDescent="0.2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35.25" customHeight="1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35.25" customHeight="1" x14ac:dyDescent="0.2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35.25" customHeight="1" x14ac:dyDescent="0.2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35.25" customHeight="1" x14ac:dyDescent="0.2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35.25" customHeight="1" x14ac:dyDescent="0.2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35.25" customHeight="1" x14ac:dyDescent="0.2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ht="35.25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35.25" customHeight="1" x14ac:dyDescent="0.2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26" ht="35.25" customHeight="1" x14ac:dyDescent="0.2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6" ht="35.25" customHeight="1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26" ht="35.25" customHeight="1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H6:I6"/>
    <mergeCell ref="J6:K6"/>
    <mergeCell ref="M6:M7"/>
    <mergeCell ref="A2:Z2"/>
    <mergeCell ref="A3:Z3"/>
    <mergeCell ref="A4:Z4"/>
    <mergeCell ref="A6:A7"/>
    <mergeCell ref="B6:B7"/>
    <mergeCell ref="C6:C7"/>
    <mergeCell ref="D6:D7"/>
    <mergeCell ref="O6:Z6"/>
    <mergeCell ref="A24:C24"/>
    <mergeCell ref="E24:N24"/>
    <mergeCell ref="R24:Z24"/>
    <mergeCell ref="E6:E7"/>
    <mergeCell ref="F6:F7"/>
    <mergeCell ref="B14:B17"/>
    <mergeCell ref="A20:C20"/>
    <mergeCell ref="E20:N20"/>
    <mergeCell ref="R20:Z20"/>
    <mergeCell ref="A22:C22"/>
    <mergeCell ref="E22:N22"/>
    <mergeCell ref="R22:Z22"/>
    <mergeCell ref="A23:C23"/>
    <mergeCell ref="E23:N23"/>
    <mergeCell ref="R23:Z23"/>
    <mergeCell ref="G6:G7"/>
  </mergeCells>
  <printOptions horizontalCentered="1"/>
  <pageMargins left="0.51181102362204722" right="0.31496062992125984" top="0.55118110236220474" bottom="0.35433070866141736" header="0" footer="0"/>
  <pageSetup scale="80" orientation="landscape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Z1000"/>
  <sheetViews>
    <sheetView topLeftCell="B1" workbookViewId="0"/>
  </sheetViews>
  <sheetFormatPr baseColWidth="10" defaultColWidth="14.42578125" defaultRowHeight="15" customHeight="1" x14ac:dyDescent="0.2"/>
  <cols>
    <col min="1" max="1" width="8.85546875" hidden="1" customWidth="1"/>
    <col min="2" max="2" width="39.140625" customWidth="1"/>
    <col min="3" max="3" width="25.85546875" customWidth="1"/>
    <col min="4" max="4" width="12.7109375" customWidth="1"/>
    <col min="5" max="5" width="12.42578125" customWidth="1"/>
    <col min="6" max="6" width="8.7109375" hidden="1" customWidth="1"/>
    <col min="7" max="7" width="10" hidden="1" customWidth="1"/>
    <col min="8" max="8" width="6.5703125" customWidth="1"/>
    <col min="9" max="9" width="5.7109375" customWidth="1"/>
    <col min="10" max="10" width="6.42578125" customWidth="1"/>
    <col min="11" max="11" width="7.7109375" customWidth="1"/>
    <col min="12" max="12" width="8" customWidth="1"/>
    <col min="13" max="13" width="11.7109375" customWidth="1"/>
    <col min="14" max="14" width="9" customWidth="1"/>
    <col min="15" max="18" width="4.28515625" hidden="1" customWidth="1"/>
    <col min="19" max="19" width="5" hidden="1" customWidth="1"/>
    <col min="20" max="26" width="4.28515625" hidden="1" customWidth="1"/>
  </cols>
  <sheetData>
    <row r="1" spans="1:26" ht="12.75" customHeight="1" x14ac:dyDescent="0.2"/>
    <row r="2" spans="1:26" ht="20.25" customHeight="1" x14ac:dyDescent="0.2">
      <c r="A2" s="124" t="s">
        <v>142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2"/>
    </row>
    <row r="3" spans="1:26" ht="18" x14ac:dyDescent="0.2">
      <c r="A3" s="124" t="s">
        <v>143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2"/>
    </row>
    <row r="4" spans="1:26" ht="18" x14ac:dyDescent="0.2">
      <c r="A4" s="124" t="s">
        <v>144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2"/>
    </row>
    <row r="5" spans="1:26" ht="9" customHeight="1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ht="18" customHeight="1" x14ac:dyDescent="0.2">
      <c r="A6" s="125" t="s">
        <v>3</v>
      </c>
      <c r="B6" s="157" t="s">
        <v>4</v>
      </c>
      <c r="C6" s="152" t="s">
        <v>5</v>
      </c>
      <c r="D6" s="152" t="s">
        <v>6</v>
      </c>
      <c r="E6" s="152" t="s">
        <v>7</v>
      </c>
      <c r="F6" s="152" t="s">
        <v>8</v>
      </c>
      <c r="G6" s="152" t="s">
        <v>9</v>
      </c>
      <c r="H6" s="155" t="s">
        <v>21</v>
      </c>
      <c r="I6" s="156"/>
      <c r="J6" s="155" t="s">
        <v>9</v>
      </c>
      <c r="K6" s="156"/>
      <c r="L6" s="63" t="s">
        <v>24</v>
      </c>
      <c r="M6" s="152" t="s">
        <v>81</v>
      </c>
      <c r="N6" s="64" t="s">
        <v>82</v>
      </c>
      <c r="O6" s="158" t="s">
        <v>83</v>
      </c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60"/>
    </row>
    <row r="7" spans="1:26" ht="27.75" customHeight="1" x14ac:dyDescent="0.2">
      <c r="A7" s="127"/>
      <c r="B7" s="130"/>
      <c r="C7" s="133"/>
      <c r="D7" s="133"/>
      <c r="E7" s="133"/>
      <c r="F7" s="133"/>
      <c r="G7" s="133"/>
      <c r="H7" s="65" t="s">
        <v>23</v>
      </c>
      <c r="I7" s="65" t="s">
        <v>24</v>
      </c>
      <c r="J7" s="65" t="s">
        <v>23</v>
      </c>
      <c r="K7" s="65" t="s">
        <v>24</v>
      </c>
      <c r="L7" s="65" t="s">
        <v>84</v>
      </c>
      <c r="M7" s="133"/>
      <c r="N7" s="66" t="s">
        <v>84</v>
      </c>
      <c r="O7" s="67" t="s">
        <v>85</v>
      </c>
      <c r="P7" s="6" t="s">
        <v>86</v>
      </c>
      <c r="Q7" s="6" t="s">
        <v>87</v>
      </c>
      <c r="R7" s="6" t="s">
        <v>88</v>
      </c>
      <c r="S7" s="6" t="s">
        <v>89</v>
      </c>
      <c r="T7" s="6" t="s">
        <v>90</v>
      </c>
      <c r="U7" s="6" t="s">
        <v>91</v>
      </c>
      <c r="V7" s="6" t="s">
        <v>92</v>
      </c>
      <c r="W7" s="6" t="s">
        <v>93</v>
      </c>
      <c r="X7" s="6" t="s">
        <v>94</v>
      </c>
      <c r="Y7" s="6" t="s">
        <v>95</v>
      </c>
      <c r="Z7" s="6" t="s">
        <v>96</v>
      </c>
    </row>
    <row r="8" spans="1:26" ht="32.25" customHeight="1" x14ac:dyDescent="0.2">
      <c r="A8" s="9" t="s">
        <v>27</v>
      </c>
      <c r="B8" s="10" t="s">
        <v>28</v>
      </c>
      <c r="C8" s="11" t="s">
        <v>29</v>
      </c>
      <c r="D8" s="12" t="s">
        <v>30</v>
      </c>
      <c r="E8" s="68" t="s">
        <v>145</v>
      </c>
      <c r="F8" s="68" t="s">
        <v>32</v>
      </c>
      <c r="G8" s="69">
        <f t="shared" ref="G8:G10" si="0">SUM(O8:Z8)</f>
        <v>460</v>
      </c>
      <c r="H8" s="70">
        <f>ANUAL!AN9</f>
        <v>37</v>
      </c>
      <c r="I8" s="70">
        <f>ANUAL!AO9</f>
        <v>39</v>
      </c>
      <c r="J8" s="69">
        <f>ANUAL!G9</f>
        <v>540</v>
      </c>
      <c r="K8" s="69">
        <f>ANUAL!K9+ANUAL!N9+ANUAL!Q9+ANUAL!T9+ANUAL!W9+ANUAL!Z9+ANUAL!AC9+ANUAL!AF9+ANUAL!AI9+ANUAL!AL9+ANUAL!AO9</f>
        <v>436</v>
      </c>
      <c r="L8" s="71">
        <f t="shared" ref="L8:L18" si="1">+K8/J8</f>
        <v>0.80740740740740746</v>
      </c>
      <c r="M8" s="69">
        <f t="shared" ref="M8:M17" si="2">+J8-K8</f>
        <v>104</v>
      </c>
      <c r="N8" s="72">
        <f t="shared" ref="N8:N18" si="3">+M8/J8</f>
        <v>0.19259259259259259</v>
      </c>
      <c r="O8" s="73">
        <v>9</v>
      </c>
      <c r="P8" s="74">
        <v>14</v>
      </c>
      <c r="Q8" s="74">
        <v>38</v>
      </c>
      <c r="R8" s="74">
        <v>38</v>
      </c>
      <c r="S8" s="74">
        <v>50</v>
      </c>
      <c r="T8" s="74">
        <v>51</v>
      </c>
      <c r="U8" s="74">
        <v>77</v>
      </c>
      <c r="V8" s="74">
        <v>29</v>
      </c>
      <c r="W8" s="74">
        <v>27</v>
      </c>
      <c r="X8" s="74">
        <v>46</v>
      </c>
      <c r="Y8" s="74">
        <v>38</v>
      </c>
      <c r="Z8" s="74">
        <v>43</v>
      </c>
    </row>
    <row r="9" spans="1:26" ht="36.75" customHeight="1" x14ac:dyDescent="0.2">
      <c r="A9" s="9" t="s">
        <v>33</v>
      </c>
      <c r="B9" s="20" t="s">
        <v>34</v>
      </c>
      <c r="C9" s="11" t="s">
        <v>35</v>
      </c>
      <c r="D9" s="12" t="s">
        <v>30</v>
      </c>
      <c r="E9" s="105" t="s">
        <v>36</v>
      </c>
      <c r="F9" s="68" t="s">
        <v>32</v>
      </c>
      <c r="G9" s="69">
        <f t="shared" si="0"/>
        <v>18540</v>
      </c>
      <c r="H9" s="70">
        <f>ANUAL!AN10</f>
        <v>500</v>
      </c>
      <c r="I9" s="70">
        <f>ANUAL!AO10</f>
        <v>86</v>
      </c>
      <c r="J9" s="69">
        <f>ANUAL!G10</f>
        <v>8060</v>
      </c>
      <c r="K9" s="69">
        <f>ANUAL!K10+ANUAL!N10+ANUAL!Q10+ANUAL!T10+ANUAL!W10+ANUAL!Z10+ANUAL!AC10+ANUAL!AF10+ANUAL!AI10+ANUAL!AL10+ANUAL!AO10</f>
        <v>5517</v>
      </c>
      <c r="L9" s="71">
        <f t="shared" si="1"/>
        <v>0.68449131513647643</v>
      </c>
      <c r="M9" s="69">
        <f t="shared" si="2"/>
        <v>2543</v>
      </c>
      <c r="N9" s="72">
        <f t="shared" si="3"/>
        <v>0.31550868486352357</v>
      </c>
      <c r="O9" s="73">
        <f>678+45</f>
        <v>723</v>
      </c>
      <c r="P9" s="74">
        <f>754+45</f>
        <v>799</v>
      </c>
      <c r="Q9" s="74">
        <f>1243+45</f>
        <v>1288</v>
      </c>
      <c r="R9" s="74">
        <f>1256+45</f>
        <v>1301</v>
      </c>
      <c r="S9" s="74">
        <f>4876+45</f>
        <v>4921</v>
      </c>
      <c r="T9" s="74">
        <f>728+45</f>
        <v>773</v>
      </c>
      <c r="U9" s="74">
        <f>1231+45</f>
        <v>1276</v>
      </c>
      <c r="V9" s="74">
        <f>929+45</f>
        <v>974</v>
      </c>
      <c r="W9" s="74">
        <f>553+45</f>
        <v>598</v>
      </c>
      <c r="X9" s="74">
        <f>5024+45</f>
        <v>5069</v>
      </c>
      <c r="Y9" s="74">
        <f>477+45</f>
        <v>522</v>
      </c>
      <c r="Z9" s="74">
        <f>251+45</f>
        <v>296</v>
      </c>
    </row>
    <row r="10" spans="1:26" ht="34.5" customHeight="1" x14ac:dyDescent="0.2">
      <c r="A10" s="9" t="s">
        <v>33</v>
      </c>
      <c r="B10" s="20" t="s">
        <v>37</v>
      </c>
      <c r="C10" s="11" t="s">
        <v>38</v>
      </c>
      <c r="D10" s="12" t="s">
        <v>30</v>
      </c>
      <c r="E10" s="105" t="s">
        <v>36</v>
      </c>
      <c r="F10" s="68" t="s">
        <v>39</v>
      </c>
      <c r="G10" s="69">
        <f t="shared" si="0"/>
        <v>55000</v>
      </c>
      <c r="H10" s="70">
        <f>ANUAL!AN11</f>
        <v>2400</v>
      </c>
      <c r="I10" s="70">
        <f>ANUAL!AO11</f>
        <v>1847</v>
      </c>
      <c r="J10" s="69">
        <f>ANUAL!G11</f>
        <v>29200</v>
      </c>
      <c r="K10" s="69">
        <f>ANUAL!K11+ANUAL!N11+ANUAL!Q11+ANUAL!T11+ANUAL!W11+ANUAL!Z11+ANUAL!AC11+ANUAL!AF11+ANUAL!AI11+ANUAL!AL11+ANUAL!AO11</f>
        <v>40759</v>
      </c>
      <c r="L10" s="71">
        <f t="shared" si="1"/>
        <v>1.3958561643835616</v>
      </c>
      <c r="M10" s="69">
        <f t="shared" si="2"/>
        <v>-11559</v>
      </c>
      <c r="N10" s="72">
        <f t="shared" si="3"/>
        <v>-0.39585616438356164</v>
      </c>
      <c r="O10" s="75">
        <v>5489</v>
      </c>
      <c r="P10" s="25">
        <v>3642</v>
      </c>
      <c r="Q10" s="25">
        <v>6028</v>
      </c>
      <c r="R10" s="25">
        <v>5094</v>
      </c>
      <c r="S10" s="25">
        <v>5946</v>
      </c>
      <c r="T10" s="25">
        <v>5653</v>
      </c>
      <c r="U10" s="25">
        <v>6079</v>
      </c>
      <c r="V10" s="25">
        <v>4685</v>
      </c>
      <c r="W10" s="25">
        <v>2587</v>
      </c>
      <c r="X10" s="25">
        <v>2688</v>
      </c>
      <c r="Y10" s="25">
        <v>3642</v>
      </c>
      <c r="Z10" s="25">
        <v>3467</v>
      </c>
    </row>
    <row r="11" spans="1:26" ht="40.5" x14ac:dyDescent="0.2">
      <c r="A11" s="9"/>
      <c r="B11" s="20" t="s">
        <v>40</v>
      </c>
      <c r="C11" s="11" t="s">
        <v>41</v>
      </c>
      <c r="D11" s="12" t="s">
        <v>30</v>
      </c>
      <c r="E11" s="106" t="s">
        <v>125</v>
      </c>
      <c r="F11" s="68"/>
      <c r="G11" s="69"/>
      <c r="H11" s="70">
        <f>ANUAL!AN12</f>
        <v>0</v>
      </c>
      <c r="I11" s="70">
        <f>ANUAL!AO12</f>
        <v>0</v>
      </c>
      <c r="J11" s="69">
        <f>ANUAL!G12</f>
        <v>850</v>
      </c>
      <c r="K11" s="69">
        <f>ANUAL!K12+ANUAL!N12+ANUAL!Q12+ANUAL!T12+ANUAL!W12+ANUAL!Z12+ANUAL!AC12+ANUAL!AF12+ANUAL!AI12+ANUAL!AL12+ANUAL!AO12</f>
        <v>923</v>
      </c>
      <c r="L11" s="71">
        <f t="shared" si="1"/>
        <v>1.0858823529411765</v>
      </c>
      <c r="M11" s="69">
        <f t="shared" si="2"/>
        <v>-73</v>
      </c>
      <c r="N11" s="72">
        <f t="shared" si="3"/>
        <v>-8.5882352941176465E-2</v>
      </c>
      <c r="O11" s="73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6" ht="27" x14ac:dyDescent="0.2">
      <c r="A12" s="9" t="s">
        <v>33</v>
      </c>
      <c r="B12" s="20" t="s">
        <v>42</v>
      </c>
      <c r="C12" s="11" t="s">
        <v>43</v>
      </c>
      <c r="D12" s="12" t="s">
        <v>30</v>
      </c>
      <c r="E12" s="105" t="s">
        <v>36</v>
      </c>
      <c r="F12" s="68" t="s">
        <v>39</v>
      </c>
      <c r="G12" s="69">
        <f>SUM(O12:Z12)</f>
        <v>721</v>
      </c>
      <c r="H12" s="70">
        <f>ANUAL!AN13</f>
        <v>1</v>
      </c>
      <c r="I12" s="70">
        <f>ANUAL!AO13</f>
        <v>1</v>
      </c>
      <c r="J12" s="69">
        <f>ANUAL!G13</f>
        <v>12</v>
      </c>
      <c r="K12" s="69">
        <f>ANUAL!K13+ANUAL!N13+ANUAL!Q13+ANUAL!T13+ANUAL!W13+ANUAL!Z13+ANUAL!AC13+ANUAL!AF13+ANUAL!AI13+ANUAL!AL13+ANUAL!AO13</f>
        <v>11</v>
      </c>
      <c r="L12" s="71">
        <f t="shared" si="1"/>
        <v>0.91666666666666663</v>
      </c>
      <c r="M12" s="69">
        <f t="shared" si="2"/>
        <v>1</v>
      </c>
      <c r="N12" s="72">
        <f t="shared" si="3"/>
        <v>8.3333333333333329E-2</v>
      </c>
      <c r="O12" s="73">
        <v>360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361</v>
      </c>
      <c r="W12" s="74">
        <v>0</v>
      </c>
      <c r="X12" s="74">
        <v>0</v>
      </c>
      <c r="Y12" s="74">
        <v>0</v>
      </c>
      <c r="Z12" s="74">
        <v>0</v>
      </c>
    </row>
    <row r="13" spans="1:26" ht="27" x14ac:dyDescent="0.2">
      <c r="A13" s="35"/>
      <c r="B13" s="29" t="s">
        <v>45</v>
      </c>
      <c r="C13" s="30" t="s">
        <v>46</v>
      </c>
      <c r="D13" s="31" t="s">
        <v>47</v>
      </c>
      <c r="E13" s="107" t="s">
        <v>44</v>
      </c>
      <c r="F13" s="78"/>
      <c r="G13" s="80"/>
      <c r="H13" s="70">
        <f>ANUAL!AN14</f>
        <v>0</v>
      </c>
      <c r="I13" s="70">
        <f>ANUAL!AO14</f>
        <v>0</v>
      </c>
      <c r="J13" s="69">
        <f>ANUAL!G14</f>
        <v>2</v>
      </c>
      <c r="K13" s="69">
        <f>ANUAL!K14+ANUAL!N14+ANUAL!Q14+ANUAL!T14+ANUAL!W14+ANUAL!Z14+ANUAL!AC14+ANUAL!AF14+ANUAL!AI14+ANUAL!AL14+ANUAL!AO14</f>
        <v>0</v>
      </c>
      <c r="L13" s="79">
        <f t="shared" si="1"/>
        <v>0</v>
      </c>
      <c r="M13" s="80">
        <f t="shared" si="2"/>
        <v>2</v>
      </c>
      <c r="N13" s="81">
        <f t="shared" si="3"/>
        <v>1</v>
      </c>
      <c r="O13" s="82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 ht="27" x14ac:dyDescent="0.2">
      <c r="A14" s="35"/>
      <c r="B14" s="144" t="s">
        <v>49</v>
      </c>
      <c r="C14" s="11" t="s">
        <v>50</v>
      </c>
      <c r="D14" s="12" t="s">
        <v>30</v>
      </c>
      <c r="E14" s="21" t="s">
        <v>51</v>
      </c>
      <c r="F14" s="78"/>
      <c r="G14" s="80"/>
      <c r="H14" s="70">
        <f>ANUAL!AN15</f>
        <v>1</v>
      </c>
      <c r="I14" s="70">
        <f>ANUAL!AO15</f>
        <v>1</v>
      </c>
      <c r="J14" s="69">
        <f>ANUAL!G15</f>
        <v>12</v>
      </c>
      <c r="K14" s="69">
        <f>ANUAL!K15+ANUAL!N15+ANUAL!Q15+ANUAL!T15+ANUAL!W15+ANUAL!Z15+ANUAL!AC15+ANUAL!AF15+ANUAL!AI15+ANUAL!AL15+ANUAL!AO15</f>
        <v>11</v>
      </c>
      <c r="L14" s="79">
        <f t="shared" si="1"/>
        <v>0.91666666666666663</v>
      </c>
      <c r="M14" s="80">
        <f t="shared" si="2"/>
        <v>1</v>
      </c>
      <c r="N14" s="81">
        <f t="shared" si="3"/>
        <v>8.3333333333333329E-2</v>
      </c>
      <c r="O14" s="82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16.5" x14ac:dyDescent="0.2">
      <c r="A15" s="35"/>
      <c r="B15" s="129"/>
      <c r="C15" s="11" t="s">
        <v>52</v>
      </c>
      <c r="D15" s="12" t="s">
        <v>30</v>
      </c>
      <c r="E15" s="21" t="s">
        <v>53</v>
      </c>
      <c r="F15" s="78"/>
      <c r="G15" s="80"/>
      <c r="H15" s="70">
        <f>ANUAL!AN16</f>
        <v>1</v>
      </c>
      <c r="I15" s="70">
        <f>ANUAL!AO16</f>
        <v>1</v>
      </c>
      <c r="J15" s="69">
        <f>ANUAL!G16</f>
        <v>12</v>
      </c>
      <c r="K15" s="69">
        <f>ANUAL!K16+ANUAL!N16+ANUAL!Q16+ANUAL!T16+ANUAL!W16+ANUAL!Z16+ANUAL!AC16+ANUAL!AF16+ANUAL!AI16+ANUAL!AL16+ANUAL!AO16</f>
        <v>11</v>
      </c>
      <c r="L15" s="79">
        <f t="shared" si="1"/>
        <v>0.91666666666666663</v>
      </c>
      <c r="M15" s="80">
        <f t="shared" si="2"/>
        <v>1</v>
      </c>
      <c r="N15" s="81">
        <f t="shared" si="3"/>
        <v>8.3333333333333329E-2</v>
      </c>
      <c r="O15" s="82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ht="27" x14ac:dyDescent="0.2">
      <c r="A16" s="35"/>
      <c r="B16" s="129"/>
      <c r="C16" s="11" t="s">
        <v>54</v>
      </c>
      <c r="D16" s="12" t="s">
        <v>30</v>
      </c>
      <c r="E16" s="21" t="s">
        <v>55</v>
      </c>
      <c r="F16" s="78"/>
      <c r="G16" s="80"/>
      <c r="H16" s="70">
        <f>ANUAL!AN17</f>
        <v>2</v>
      </c>
      <c r="I16" s="70">
        <f>ANUAL!AO17</f>
        <v>2</v>
      </c>
      <c r="J16" s="69">
        <f>ANUAL!G17</f>
        <v>25</v>
      </c>
      <c r="K16" s="69">
        <f>ANUAL!K17+ANUAL!N17+ANUAL!Q17+ANUAL!T17+ANUAL!W17+ANUAL!Z17+ANUAL!AC17+ANUAL!AF17+ANUAL!AI17+ANUAL!AL17+ANUAL!AO17</f>
        <v>22</v>
      </c>
      <c r="L16" s="79">
        <f t="shared" si="1"/>
        <v>0.88</v>
      </c>
      <c r="M16" s="80">
        <f t="shared" si="2"/>
        <v>3</v>
      </c>
      <c r="N16" s="81">
        <f t="shared" si="3"/>
        <v>0.12</v>
      </c>
      <c r="O16" s="82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ht="27" x14ac:dyDescent="0.2">
      <c r="A17" s="35"/>
      <c r="B17" s="145"/>
      <c r="C17" s="84" t="s">
        <v>56</v>
      </c>
      <c r="D17" s="37" t="s">
        <v>30</v>
      </c>
      <c r="E17" s="38" t="s">
        <v>57</v>
      </c>
      <c r="F17" s="85"/>
      <c r="G17" s="89"/>
      <c r="H17" s="87">
        <f>ANUAL!AN18</f>
        <v>1</v>
      </c>
      <c r="I17" s="87">
        <f>ANUAL!AO18</f>
        <v>1</v>
      </c>
      <c r="J17" s="86">
        <f>ANUAL!G18</f>
        <v>12</v>
      </c>
      <c r="K17" s="86">
        <f>ANUAL!K18+ANUAL!N18+ANUAL!Q18+ANUAL!T18+ANUAL!W18+ANUAL!Z18+ANUAL!AC18+ANUAL!AF18+ANUAL!AI18+ANUAL!AL18+ANUAL!AO18</f>
        <v>11</v>
      </c>
      <c r="L17" s="88">
        <f t="shared" si="1"/>
        <v>0.91666666666666663</v>
      </c>
      <c r="M17" s="89">
        <f t="shared" si="2"/>
        <v>1</v>
      </c>
      <c r="N17" s="90">
        <f t="shared" si="3"/>
        <v>8.3333333333333329E-2</v>
      </c>
      <c r="O17" s="82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ht="16.5" x14ac:dyDescent="0.3">
      <c r="A18" s="45"/>
      <c r="B18" s="91"/>
      <c r="C18" s="91"/>
      <c r="D18" s="91"/>
      <c r="E18" s="91"/>
      <c r="F18" s="91"/>
      <c r="G18" s="102">
        <f>SUM(G8:G12)</f>
        <v>74721</v>
      </c>
      <c r="H18" s="109">
        <f t="shared" ref="H18:K18" si="4">SUM(H8:H17)</f>
        <v>2943</v>
      </c>
      <c r="I18" s="110">
        <f t="shared" si="4"/>
        <v>1978</v>
      </c>
      <c r="J18" s="110">
        <f t="shared" si="4"/>
        <v>38725</v>
      </c>
      <c r="K18" s="110">
        <f t="shared" si="4"/>
        <v>47701</v>
      </c>
      <c r="L18" s="111">
        <f t="shared" si="1"/>
        <v>1.2317882504841833</v>
      </c>
      <c r="M18" s="110">
        <f>SUM(M8:M17)</f>
        <v>-8976</v>
      </c>
      <c r="N18" s="112">
        <f t="shared" si="3"/>
        <v>-0.23178825048418333</v>
      </c>
      <c r="O18" s="96">
        <f t="shared" ref="O18:Z18" si="5">SUM(O8:O12)</f>
        <v>6581</v>
      </c>
      <c r="P18" s="97">
        <f t="shared" si="5"/>
        <v>4455</v>
      </c>
      <c r="Q18" s="97">
        <f t="shared" si="5"/>
        <v>7354</v>
      </c>
      <c r="R18" s="97">
        <f t="shared" si="5"/>
        <v>6433</v>
      </c>
      <c r="S18" s="97">
        <f t="shared" si="5"/>
        <v>10917</v>
      </c>
      <c r="T18" s="97">
        <f t="shared" si="5"/>
        <v>6477</v>
      </c>
      <c r="U18" s="97">
        <f t="shared" si="5"/>
        <v>7432</v>
      </c>
      <c r="V18" s="97">
        <f t="shared" si="5"/>
        <v>6049</v>
      </c>
      <c r="W18" s="97">
        <f t="shared" si="5"/>
        <v>3212</v>
      </c>
      <c r="X18" s="97">
        <f t="shared" si="5"/>
        <v>7803</v>
      </c>
      <c r="Y18" s="97">
        <f t="shared" si="5"/>
        <v>4202</v>
      </c>
      <c r="Z18" s="97">
        <f t="shared" si="5"/>
        <v>3806</v>
      </c>
    </row>
    <row r="19" spans="1:26" ht="17.25" customHeight="1" x14ac:dyDescent="0.2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20.25" customHeight="1" x14ac:dyDescent="0.3">
      <c r="A20" s="153" t="s">
        <v>59</v>
      </c>
      <c r="B20" s="135"/>
      <c r="C20" s="135"/>
      <c r="D20" s="91"/>
      <c r="E20" s="151" t="s">
        <v>60</v>
      </c>
      <c r="F20" s="135"/>
      <c r="G20" s="135"/>
      <c r="H20" s="135"/>
      <c r="I20" s="135"/>
      <c r="J20" s="135"/>
      <c r="K20" s="135"/>
      <c r="L20" s="135"/>
      <c r="M20" s="135"/>
      <c r="N20" s="135"/>
      <c r="O20" s="52"/>
      <c r="P20" s="52"/>
      <c r="Q20" s="52"/>
      <c r="R20" s="148" t="s">
        <v>60</v>
      </c>
      <c r="S20" s="135"/>
      <c r="T20" s="135"/>
      <c r="U20" s="135"/>
      <c r="V20" s="135"/>
      <c r="W20" s="135"/>
      <c r="X20" s="135"/>
      <c r="Y20" s="135"/>
      <c r="Z20" s="135"/>
    </row>
    <row r="21" spans="1:26" ht="20.25" customHeight="1" x14ac:dyDescent="0.3">
      <c r="A21" s="98"/>
      <c r="B21" s="99"/>
      <c r="C21" s="99"/>
      <c r="D21" s="91"/>
      <c r="E21" s="100"/>
      <c r="F21" s="100"/>
      <c r="G21" s="100"/>
      <c r="H21" s="100"/>
      <c r="I21" s="101"/>
      <c r="J21" s="100"/>
      <c r="K21" s="100"/>
      <c r="L21" s="100"/>
      <c r="M21" s="100"/>
      <c r="N21" s="52"/>
      <c r="O21" s="52"/>
      <c r="P21" s="52"/>
      <c r="Q21" s="52"/>
      <c r="R21" s="56"/>
      <c r="S21" s="56"/>
      <c r="T21" s="56"/>
      <c r="U21" s="56"/>
      <c r="V21" s="57"/>
      <c r="W21" s="56"/>
      <c r="X21" s="56"/>
      <c r="Y21" s="56"/>
      <c r="Z21" s="56"/>
    </row>
    <row r="22" spans="1:26" ht="12.75" customHeight="1" x14ac:dyDescent="0.3">
      <c r="A22" s="154" t="s">
        <v>61</v>
      </c>
      <c r="B22" s="135"/>
      <c r="C22" s="135"/>
      <c r="D22" s="91"/>
      <c r="E22" s="154" t="s">
        <v>62</v>
      </c>
      <c r="F22" s="135"/>
      <c r="G22" s="135"/>
      <c r="H22" s="135"/>
      <c r="I22" s="135"/>
      <c r="J22" s="135"/>
      <c r="K22" s="135"/>
      <c r="L22" s="135"/>
      <c r="M22" s="135"/>
      <c r="N22" s="135"/>
      <c r="O22" s="52"/>
      <c r="P22" s="52"/>
      <c r="Q22" s="52"/>
      <c r="R22" s="147" t="s">
        <v>62</v>
      </c>
      <c r="S22" s="135"/>
      <c r="T22" s="135"/>
      <c r="U22" s="135"/>
      <c r="V22" s="135"/>
      <c r="W22" s="135"/>
      <c r="X22" s="135"/>
      <c r="Y22" s="135"/>
      <c r="Z22" s="135"/>
    </row>
    <row r="23" spans="1:26" ht="12.75" customHeight="1" x14ac:dyDescent="0.3">
      <c r="A23" s="151" t="s">
        <v>63</v>
      </c>
      <c r="B23" s="135"/>
      <c r="C23" s="135"/>
      <c r="D23" s="91"/>
      <c r="E23" s="151" t="s">
        <v>64</v>
      </c>
      <c r="F23" s="135"/>
      <c r="G23" s="135"/>
      <c r="H23" s="135"/>
      <c r="I23" s="135"/>
      <c r="J23" s="135"/>
      <c r="K23" s="135"/>
      <c r="L23" s="135"/>
      <c r="M23" s="135"/>
      <c r="N23" s="135"/>
      <c r="O23" s="52"/>
      <c r="P23" s="52"/>
      <c r="Q23" s="52"/>
      <c r="R23" s="148" t="s">
        <v>98</v>
      </c>
      <c r="S23" s="135"/>
      <c r="T23" s="135"/>
      <c r="U23" s="135"/>
      <c r="V23" s="135"/>
      <c r="W23" s="135"/>
      <c r="X23" s="135"/>
      <c r="Y23" s="135"/>
      <c r="Z23" s="135"/>
    </row>
    <row r="24" spans="1:26" ht="17.25" customHeight="1" x14ac:dyDescent="0.3">
      <c r="A24" s="151" t="s">
        <v>99</v>
      </c>
      <c r="B24" s="135"/>
      <c r="C24" s="135"/>
      <c r="D24" s="91"/>
      <c r="E24" s="151" t="s">
        <v>66</v>
      </c>
      <c r="F24" s="135"/>
      <c r="G24" s="135"/>
      <c r="H24" s="135"/>
      <c r="I24" s="135"/>
      <c r="J24" s="135"/>
      <c r="K24" s="135"/>
      <c r="L24" s="135"/>
      <c r="M24" s="135"/>
      <c r="N24" s="135"/>
      <c r="O24" s="52"/>
      <c r="P24" s="52"/>
      <c r="Q24" s="52"/>
      <c r="R24" s="148" t="s">
        <v>66</v>
      </c>
      <c r="S24" s="135"/>
      <c r="T24" s="135"/>
      <c r="U24" s="135"/>
      <c r="V24" s="135"/>
      <c r="W24" s="135"/>
      <c r="X24" s="135"/>
      <c r="Y24" s="135"/>
      <c r="Z24" s="135"/>
    </row>
    <row r="25" spans="1:26" ht="17.25" customHeight="1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7.25" customHeight="1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7.25" customHeight="1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7.25" customHeight="1" x14ac:dyDescent="0.2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35.25" customHeight="1" x14ac:dyDescent="0.2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35.25" customHeight="1" x14ac:dyDescent="0.2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35.25" customHeight="1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35.25" customHeight="1" x14ac:dyDescent="0.2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35.25" customHeight="1" x14ac:dyDescent="0.2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35.25" customHeight="1" x14ac:dyDescent="0.2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35.25" customHeight="1" x14ac:dyDescent="0.2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35.25" customHeight="1" x14ac:dyDescent="0.2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ht="35.25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35.25" customHeight="1" x14ac:dyDescent="0.2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26" ht="35.25" customHeight="1" x14ac:dyDescent="0.2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6" ht="35.25" customHeight="1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26" ht="35.25" customHeight="1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H6:I6"/>
    <mergeCell ref="J6:K6"/>
    <mergeCell ref="M6:M7"/>
    <mergeCell ref="A2:Z2"/>
    <mergeCell ref="A3:Z3"/>
    <mergeCell ref="A4:Z4"/>
    <mergeCell ref="A6:A7"/>
    <mergeCell ref="B6:B7"/>
    <mergeCell ref="C6:C7"/>
    <mergeCell ref="D6:D7"/>
    <mergeCell ref="O6:Z6"/>
    <mergeCell ref="A24:C24"/>
    <mergeCell ref="E24:N24"/>
    <mergeCell ref="R24:Z24"/>
    <mergeCell ref="E6:E7"/>
    <mergeCell ref="F6:F7"/>
    <mergeCell ref="B14:B17"/>
    <mergeCell ref="A20:C20"/>
    <mergeCell ref="E20:N20"/>
    <mergeCell ref="R20:Z20"/>
    <mergeCell ref="A22:C22"/>
    <mergeCell ref="E22:N22"/>
    <mergeCell ref="R22:Z22"/>
    <mergeCell ref="A23:C23"/>
    <mergeCell ref="E23:N23"/>
    <mergeCell ref="R23:Z23"/>
    <mergeCell ref="G6:G7"/>
  </mergeCells>
  <printOptions horizontalCentered="1"/>
  <pageMargins left="0.51181102362204722" right="0.31496062992125984" top="0.55118110236220474" bottom="0.35433070866141736" header="0" footer="0"/>
  <pageSetup scale="80" orientation="landscape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Z1000"/>
  <sheetViews>
    <sheetView topLeftCell="B1" workbookViewId="0">
      <selection activeCell="B1" sqref="A1:Z18"/>
    </sheetView>
  </sheetViews>
  <sheetFormatPr baseColWidth="10" defaultColWidth="14.42578125" defaultRowHeight="15" customHeight="1" x14ac:dyDescent="0.2"/>
  <cols>
    <col min="1" max="1" width="8.85546875" hidden="1" customWidth="1"/>
    <col min="2" max="2" width="39.140625" customWidth="1"/>
    <col min="3" max="3" width="25.85546875" customWidth="1"/>
    <col min="4" max="4" width="12.7109375" customWidth="1"/>
    <col min="5" max="5" width="12.42578125" customWidth="1"/>
    <col min="6" max="6" width="8.7109375" hidden="1" customWidth="1"/>
    <col min="7" max="7" width="10" hidden="1" customWidth="1"/>
    <col min="8" max="8" width="6.5703125" hidden="1" customWidth="1"/>
    <col min="9" max="9" width="5.7109375" hidden="1" customWidth="1"/>
    <col min="10" max="10" width="6.42578125" customWidth="1"/>
    <col min="11" max="11" width="7.7109375" customWidth="1"/>
    <col min="12" max="12" width="8" customWidth="1"/>
    <col min="13" max="13" width="11.7109375" customWidth="1"/>
    <col min="14" max="14" width="9" customWidth="1"/>
    <col min="15" max="18" width="4.28515625" hidden="1" customWidth="1"/>
    <col min="19" max="19" width="5" hidden="1" customWidth="1"/>
    <col min="20" max="26" width="4.28515625" hidden="1" customWidth="1"/>
  </cols>
  <sheetData>
    <row r="1" spans="1:26" ht="12.75" customHeight="1" x14ac:dyDescent="0.2"/>
    <row r="2" spans="1:26" ht="20.25" customHeight="1" x14ac:dyDescent="0.2">
      <c r="A2" s="124" t="s">
        <v>146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2"/>
    </row>
    <row r="3" spans="1:26" ht="18" x14ac:dyDescent="0.2">
      <c r="A3" s="124" t="s">
        <v>147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2"/>
    </row>
    <row r="4" spans="1:26" ht="18" x14ac:dyDescent="0.2">
      <c r="A4" s="124" t="s">
        <v>148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2"/>
    </row>
    <row r="5" spans="1:26" ht="9" customHeight="1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ht="18" customHeight="1" x14ac:dyDescent="0.2">
      <c r="A6" s="125" t="s">
        <v>3</v>
      </c>
      <c r="B6" s="157" t="s">
        <v>4</v>
      </c>
      <c r="C6" s="152" t="s">
        <v>5</v>
      </c>
      <c r="D6" s="152" t="s">
        <v>6</v>
      </c>
      <c r="E6" s="152" t="s">
        <v>7</v>
      </c>
      <c r="F6" s="152" t="s">
        <v>8</v>
      </c>
      <c r="G6" s="152" t="s">
        <v>9</v>
      </c>
      <c r="H6" s="155" t="s">
        <v>21</v>
      </c>
      <c r="I6" s="156"/>
      <c r="J6" s="155" t="s">
        <v>9</v>
      </c>
      <c r="K6" s="156"/>
      <c r="L6" s="63" t="s">
        <v>24</v>
      </c>
      <c r="M6" s="152" t="s">
        <v>81</v>
      </c>
      <c r="N6" s="64" t="s">
        <v>82</v>
      </c>
      <c r="O6" s="158" t="s">
        <v>83</v>
      </c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60"/>
    </row>
    <row r="7" spans="1:26" ht="27.75" customHeight="1" x14ac:dyDescent="0.2">
      <c r="A7" s="127"/>
      <c r="B7" s="130"/>
      <c r="C7" s="133"/>
      <c r="D7" s="133"/>
      <c r="E7" s="133"/>
      <c r="F7" s="133"/>
      <c r="G7" s="133"/>
      <c r="H7" s="65" t="s">
        <v>23</v>
      </c>
      <c r="I7" s="65" t="s">
        <v>24</v>
      </c>
      <c r="J7" s="65" t="s">
        <v>23</v>
      </c>
      <c r="K7" s="65" t="s">
        <v>154</v>
      </c>
      <c r="L7" s="65" t="s">
        <v>84</v>
      </c>
      <c r="M7" s="133"/>
      <c r="N7" s="66" t="s">
        <v>84</v>
      </c>
      <c r="O7" s="67" t="s">
        <v>85</v>
      </c>
      <c r="P7" s="6" t="s">
        <v>86</v>
      </c>
      <c r="Q7" s="6" t="s">
        <v>87</v>
      </c>
      <c r="R7" s="6" t="s">
        <v>88</v>
      </c>
      <c r="S7" s="6" t="s">
        <v>89</v>
      </c>
      <c r="T7" s="6" t="s">
        <v>90</v>
      </c>
      <c r="U7" s="6" t="s">
        <v>91</v>
      </c>
      <c r="V7" s="6" t="s">
        <v>92</v>
      </c>
      <c r="W7" s="6" t="s">
        <v>93</v>
      </c>
      <c r="X7" s="6" t="s">
        <v>94</v>
      </c>
      <c r="Y7" s="6" t="s">
        <v>95</v>
      </c>
      <c r="Z7" s="6" t="s">
        <v>96</v>
      </c>
    </row>
    <row r="8" spans="1:26" ht="32.25" customHeight="1" x14ac:dyDescent="0.2">
      <c r="A8" s="9" t="s">
        <v>27</v>
      </c>
      <c r="B8" s="10" t="s">
        <v>28</v>
      </c>
      <c r="C8" s="11" t="s">
        <v>29</v>
      </c>
      <c r="D8" s="12" t="s">
        <v>30</v>
      </c>
      <c r="E8" s="68" t="s">
        <v>149</v>
      </c>
      <c r="F8" s="68" t="s">
        <v>32</v>
      </c>
      <c r="G8" s="69">
        <f t="shared" ref="G8:G10" si="0">SUM(O8:Z8)</f>
        <v>460</v>
      </c>
      <c r="H8" s="70">
        <f>ANUAL!AN9</f>
        <v>37</v>
      </c>
      <c r="I8" s="70">
        <f>ANUAL!AO9</f>
        <v>39</v>
      </c>
      <c r="J8" s="69">
        <f>ANUAL!G9</f>
        <v>540</v>
      </c>
      <c r="K8" s="69">
        <f>ANUAL!K9+ANUAL!N9+ANUAL!Q9+ANUAL!T9+ANUAL!W9+ANUAL!Z9+ANUAL!AC9+ANUAL!AF9+ANUAL!AI9+ANUAL!AL9+ANUAL!AO9</f>
        <v>436</v>
      </c>
      <c r="L8" s="71">
        <f t="shared" ref="L8:L18" si="1">+K8/J8</f>
        <v>0.80740740740740746</v>
      </c>
      <c r="M8" s="69">
        <f t="shared" ref="M8:M17" si="2">+J8-K8</f>
        <v>104</v>
      </c>
      <c r="N8" s="72">
        <f t="shared" ref="N8:N18" si="3">+M8/J8</f>
        <v>0.19259259259259259</v>
      </c>
      <c r="O8" s="73">
        <v>9</v>
      </c>
      <c r="P8" s="74">
        <v>14</v>
      </c>
      <c r="Q8" s="74">
        <v>38</v>
      </c>
      <c r="R8" s="74">
        <v>38</v>
      </c>
      <c r="S8" s="74">
        <v>50</v>
      </c>
      <c r="T8" s="74">
        <v>51</v>
      </c>
      <c r="U8" s="74">
        <v>77</v>
      </c>
      <c r="V8" s="74">
        <v>29</v>
      </c>
      <c r="W8" s="74">
        <v>27</v>
      </c>
      <c r="X8" s="74">
        <v>46</v>
      </c>
      <c r="Y8" s="74">
        <v>38</v>
      </c>
      <c r="Z8" s="74">
        <v>43</v>
      </c>
    </row>
    <row r="9" spans="1:26" ht="36.75" customHeight="1" x14ac:dyDescent="0.2">
      <c r="A9" s="9" t="s">
        <v>33</v>
      </c>
      <c r="B9" s="20" t="s">
        <v>34</v>
      </c>
      <c r="C9" s="11" t="s">
        <v>35</v>
      </c>
      <c r="D9" s="12" t="s">
        <v>30</v>
      </c>
      <c r="E9" s="105" t="s">
        <v>36</v>
      </c>
      <c r="F9" s="68" t="s">
        <v>32</v>
      </c>
      <c r="G9" s="69">
        <f t="shared" si="0"/>
        <v>18540</v>
      </c>
      <c r="H9" s="70">
        <f>ANUAL!AN10</f>
        <v>500</v>
      </c>
      <c r="I9" s="70">
        <f>ANUAL!AO10</f>
        <v>86</v>
      </c>
      <c r="J9" s="69">
        <f>ANUAL!G10</f>
        <v>8060</v>
      </c>
      <c r="K9" s="69">
        <f>ANUAL!K10+ANUAL!N10+ANUAL!Q10+ANUAL!T10+ANUAL!W10+ANUAL!Z10+ANUAL!AC10+ANUAL!AF10+ANUAL!AI10+ANUAL!AL10+ANUAL!AO10</f>
        <v>5517</v>
      </c>
      <c r="L9" s="71">
        <f t="shared" si="1"/>
        <v>0.68449131513647643</v>
      </c>
      <c r="M9" s="69">
        <f t="shared" si="2"/>
        <v>2543</v>
      </c>
      <c r="N9" s="72">
        <f t="shared" si="3"/>
        <v>0.31550868486352357</v>
      </c>
      <c r="O9" s="73">
        <f>678+45</f>
        <v>723</v>
      </c>
      <c r="P9" s="74">
        <f>754+45</f>
        <v>799</v>
      </c>
      <c r="Q9" s="74">
        <f>1243+45</f>
        <v>1288</v>
      </c>
      <c r="R9" s="74">
        <f>1256+45</f>
        <v>1301</v>
      </c>
      <c r="S9" s="74">
        <f>4876+45</f>
        <v>4921</v>
      </c>
      <c r="T9" s="74">
        <f>728+45</f>
        <v>773</v>
      </c>
      <c r="U9" s="74">
        <f>1231+45</f>
        <v>1276</v>
      </c>
      <c r="V9" s="74">
        <f>929+45</f>
        <v>974</v>
      </c>
      <c r="W9" s="74">
        <f>553+45</f>
        <v>598</v>
      </c>
      <c r="X9" s="74">
        <f>5024+45</f>
        <v>5069</v>
      </c>
      <c r="Y9" s="74">
        <f>477+45</f>
        <v>522</v>
      </c>
      <c r="Z9" s="74">
        <f>251+45</f>
        <v>296</v>
      </c>
    </row>
    <row r="10" spans="1:26" ht="34.5" customHeight="1" x14ac:dyDescent="0.2">
      <c r="A10" s="9" t="s">
        <v>33</v>
      </c>
      <c r="B10" s="20" t="s">
        <v>37</v>
      </c>
      <c r="C10" s="11" t="s">
        <v>38</v>
      </c>
      <c r="D10" s="12" t="s">
        <v>30</v>
      </c>
      <c r="E10" s="105" t="s">
        <v>36</v>
      </c>
      <c r="F10" s="68" t="s">
        <v>39</v>
      </c>
      <c r="G10" s="69">
        <f t="shared" si="0"/>
        <v>55000</v>
      </c>
      <c r="H10" s="70">
        <f>ANUAL!AN11</f>
        <v>2400</v>
      </c>
      <c r="I10" s="70">
        <f>ANUAL!AO11</f>
        <v>1847</v>
      </c>
      <c r="J10" s="69">
        <f>ANUAL!G11</f>
        <v>29200</v>
      </c>
      <c r="K10" s="69">
        <f>ANUAL!K11+ANUAL!N11+ANUAL!Q11+ANUAL!T11+ANUAL!W11+ANUAL!Z11+ANUAL!AC11+ANUAL!AF11+ANUAL!AI11+ANUAL!AL11+ANUAL!AO11</f>
        <v>40759</v>
      </c>
      <c r="L10" s="71">
        <f t="shared" si="1"/>
        <v>1.3958561643835616</v>
      </c>
      <c r="M10" s="69">
        <f t="shared" si="2"/>
        <v>-11559</v>
      </c>
      <c r="N10" s="72">
        <f t="shared" si="3"/>
        <v>-0.39585616438356164</v>
      </c>
      <c r="O10" s="75">
        <v>5489</v>
      </c>
      <c r="P10" s="25">
        <v>3642</v>
      </c>
      <c r="Q10" s="25">
        <v>6028</v>
      </c>
      <c r="R10" s="25">
        <v>5094</v>
      </c>
      <c r="S10" s="25">
        <v>5946</v>
      </c>
      <c r="T10" s="25">
        <v>5653</v>
      </c>
      <c r="U10" s="25">
        <v>6079</v>
      </c>
      <c r="V10" s="25">
        <v>4685</v>
      </c>
      <c r="W10" s="25">
        <v>2587</v>
      </c>
      <c r="X10" s="25">
        <v>2688</v>
      </c>
      <c r="Y10" s="25">
        <v>3642</v>
      </c>
      <c r="Z10" s="25">
        <v>3467</v>
      </c>
    </row>
    <row r="11" spans="1:26" ht="40.5" x14ac:dyDescent="0.2">
      <c r="A11" s="9"/>
      <c r="B11" s="20" t="s">
        <v>40</v>
      </c>
      <c r="C11" s="11" t="s">
        <v>41</v>
      </c>
      <c r="D11" s="12" t="s">
        <v>30</v>
      </c>
      <c r="E11" s="106" t="s">
        <v>125</v>
      </c>
      <c r="F11" s="68"/>
      <c r="G11" s="69"/>
      <c r="H11" s="70">
        <f>ANUAL!AN12</f>
        <v>0</v>
      </c>
      <c r="I11" s="70">
        <f>ANUAL!AO12</f>
        <v>0</v>
      </c>
      <c r="J11" s="69">
        <f>ANUAL!G12</f>
        <v>850</v>
      </c>
      <c r="K11" s="69">
        <f>ANUAL!K12+ANUAL!N12+ANUAL!Q12+ANUAL!T12+ANUAL!W12+ANUAL!Z12+ANUAL!AC12+ANUAL!AF12+ANUAL!AI12+ANUAL!AL12+ANUAL!AO12</f>
        <v>923</v>
      </c>
      <c r="L11" s="71">
        <f t="shared" si="1"/>
        <v>1.0858823529411765</v>
      </c>
      <c r="M11" s="69">
        <f t="shared" si="2"/>
        <v>-73</v>
      </c>
      <c r="N11" s="72">
        <f t="shared" si="3"/>
        <v>-8.5882352941176465E-2</v>
      </c>
      <c r="O11" s="73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6" ht="27" x14ac:dyDescent="0.2">
      <c r="A12" s="9" t="s">
        <v>33</v>
      </c>
      <c r="B12" s="20" t="s">
        <v>42</v>
      </c>
      <c r="C12" s="11" t="s">
        <v>43</v>
      </c>
      <c r="D12" s="12" t="s">
        <v>30</v>
      </c>
      <c r="E12" s="105" t="s">
        <v>36</v>
      </c>
      <c r="F12" s="68" t="s">
        <v>39</v>
      </c>
      <c r="G12" s="69">
        <f>SUM(O12:Z12)</f>
        <v>721</v>
      </c>
      <c r="H12" s="70">
        <f>ANUAL!AN13</f>
        <v>1</v>
      </c>
      <c r="I12" s="70">
        <f>ANUAL!AO13</f>
        <v>1</v>
      </c>
      <c r="J12" s="69">
        <f>ANUAL!G13</f>
        <v>12</v>
      </c>
      <c r="K12" s="69">
        <f>ANUAL!K13+ANUAL!N13+ANUAL!Q13+ANUAL!T13+ANUAL!W13+ANUAL!Z13+ANUAL!AC13+ANUAL!AF13+ANUAL!AI13+ANUAL!AL13+ANUAL!AO13</f>
        <v>11</v>
      </c>
      <c r="L12" s="71">
        <f t="shared" si="1"/>
        <v>0.91666666666666663</v>
      </c>
      <c r="M12" s="69">
        <f t="shared" si="2"/>
        <v>1</v>
      </c>
      <c r="N12" s="72">
        <f t="shared" si="3"/>
        <v>8.3333333333333329E-2</v>
      </c>
      <c r="O12" s="73">
        <v>360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361</v>
      </c>
      <c r="W12" s="74">
        <v>0</v>
      </c>
      <c r="X12" s="74">
        <v>0</v>
      </c>
      <c r="Y12" s="74">
        <v>0</v>
      </c>
      <c r="Z12" s="74">
        <v>0</v>
      </c>
    </row>
    <row r="13" spans="1:26" ht="27" x14ac:dyDescent="0.2">
      <c r="A13" s="35"/>
      <c r="B13" s="29" t="s">
        <v>45</v>
      </c>
      <c r="C13" s="30" t="s">
        <v>46</v>
      </c>
      <c r="D13" s="31" t="s">
        <v>47</v>
      </c>
      <c r="E13" s="107" t="s">
        <v>44</v>
      </c>
      <c r="F13" s="78"/>
      <c r="G13" s="80"/>
      <c r="H13" s="70">
        <f>ANUAL!AN14</f>
        <v>0</v>
      </c>
      <c r="I13" s="70">
        <f>ANUAL!AO14</f>
        <v>0</v>
      </c>
      <c r="J13" s="69">
        <f>ANUAL!G14</f>
        <v>2</v>
      </c>
      <c r="K13" s="69">
        <f>ANUAL!K14+ANUAL!N14+ANUAL!Q14+ANUAL!T14+ANUAL!W14+ANUAL!Z14+ANUAL!AC14+ANUAL!AF14+ANUAL!AI14+ANUAL!AL14+ANUAL!AO14</f>
        <v>0</v>
      </c>
      <c r="L13" s="79">
        <f t="shared" si="1"/>
        <v>0</v>
      </c>
      <c r="M13" s="80">
        <f t="shared" si="2"/>
        <v>2</v>
      </c>
      <c r="N13" s="81">
        <f t="shared" si="3"/>
        <v>1</v>
      </c>
      <c r="O13" s="82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 ht="27" x14ac:dyDescent="0.2">
      <c r="A14" s="35"/>
      <c r="B14" s="144" t="s">
        <v>49</v>
      </c>
      <c r="C14" s="11" t="s">
        <v>50</v>
      </c>
      <c r="D14" s="12" t="s">
        <v>30</v>
      </c>
      <c r="E14" s="21" t="s">
        <v>51</v>
      </c>
      <c r="F14" s="78"/>
      <c r="G14" s="80"/>
      <c r="H14" s="70">
        <f>ANUAL!AN15</f>
        <v>1</v>
      </c>
      <c r="I14" s="70">
        <f>ANUAL!AO15</f>
        <v>1</v>
      </c>
      <c r="J14" s="69">
        <f>ANUAL!G15</f>
        <v>12</v>
      </c>
      <c r="K14" s="69">
        <f>ANUAL!K15+ANUAL!N15+ANUAL!Q15+ANUAL!T15+ANUAL!W15+ANUAL!Z15+ANUAL!AC15+ANUAL!AF15+ANUAL!AI15+ANUAL!AL15+ANUAL!AO15</f>
        <v>11</v>
      </c>
      <c r="L14" s="79">
        <f t="shared" si="1"/>
        <v>0.91666666666666663</v>
      </c>
      <c r="M14" s="80">
        <f t="shared" si="2"/>
        <v>1</v>
      </c>
      <c r="N14" s="81">
        <f t="shared" si="3"/>
        <v>8.3333333333333329E-2</v>
      </c>
      <c r="O14" s="82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16.5" x14ac:dyDescent="0.2">
      <c r="A15" s="35"/>
      <c r="B15" s="129"/>
      <c r="C15" s="11" t="s">
        <v>52</v>
      </c>
      <c r="D15" s="12" t="s">
        <v>30</v>
      </c>
      <c r="E15" s="21" t="s">
        <v>53</v>
      </c>
      <c r="F15" s="78"/>
      <c r="G15" s="80"/>
      <c r="H15" s="70">
        <f>ANUAL!AN16</f>
        <v>1</v>
      </c>
      <c r="I15" s="70">
        <f>ANUAL!AO16</f>
        <v>1</v>
      </c>
      <c r="J15" s="69">
        <f>ANUAL!G16</f>
        <v>12</v>
      </c>
      <c r="K15" s="69">
        <f>ANUAL!K16+ANUAL!N16+ANUAL!Q16+ANUAL!T16+ANUAL!W16+ANUAL!Z16+ANUAL!AC16+ANUAL!AF16+ANUAL!AI16+ANUAL!AL16+ANUAL!AO16</f>
        <v>11</v>
      </c>
      <c r="L15" s="79">
        <f t="shared" si="1"/>
        <v>0.91666666666666663</v>
      </c>
      <c r="M15" s="80">
        <f t="shared" si="2"/>
        <v>1</v>
      </c>
      <c r="N15" s="81">
        <f t="shared" si="3"/>
        <v>8.3333333333333329E-2</v>
      </c>
      <c r="O15" s="82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ht="27" x14ac:dyDescent="0.2">
      <c r="A16" s="35"/>
      <c r="B16" s="129"/>
      <c r="C16" s="11" t="s">
        <v>54</v>
      </c>
      <c r="D16" s="12" t="s">
        <v>30</v>
      </c>
      <c r="E16" s="21" t="s">
        <v>55</v>
      </c>
      <c r="F16" s="78"/>
      <c r="G16" s="80"/>
      <c r="H16" s="70">
        <f>ANUAL!AN17</f>
        <v>2</v>
      </c>
      <c r="I16" s="70">
        <f>ANUAL!AO17</f>
        <v>2</v>
      </c>
      <c r="J16" s="69">
        <f>ANUAL!G17</f>
        <v>25</v>
      </c>
      <c r="K16" s="69">
        <f>ANUAL!K17+ANUAL!N17+ANUAL!Q17+ANUAL!T17+ANUAL!W17+ANUAL!Z17+ANUAL!AC17+ANUAL!AF17+ANUAL!AI17+ANUAL!AL17+ANUAL!AO17</f>
        <v>22</v>
      </c>
      <c r="L16" s="79">
        <f t="shared" si="1"/>
        <v>0.88</v>
      </c>
      <c r="M16" s="80">
        <f t="shared" si="2"/>
        <v>3</v>
      </c>
      <c r="N16" s="81">
        <f t="shared" si="3"/>
        <v>0.12</v>
      </c>
      <c r="O16" s="82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ht="27" x14ac:dyDescent="0.2">
      <c r="A17" s="35"/>
      <c r="B17" s="145"/>
      <c r="C17" s="84" t="s">
        <v>56</v>
      </c>
      <c r="D17" s="37" t="s">
        <v>30</v>
      </c>
      <c r="E17" s="38" t="s">
        <v>57</v>
      </c>
      <c r="F17" s="85"/>
      <c r="G17" s="89"/>
      <c r="H17" s="87">
        <f>ANUAL!AN18</f>
        <v>1</v>
      </c>
      <c r="I17" s="87">
        <f>ANUAL!AO18</f>
        <v>1</v>
      </c>
      <c r="J17" s="86">
        <f>ANUAL!G18</f>
        <v>12</v>
      </c>
      <c r="K17" s="86">
        <f>ANUAL!K18+ANUAL!N18+ANUAL!Q18+ANUAL!T18+ANUAL!W18+ANUAL!Z18+ANUAL!AC18+ANUAL!AF18+ANUAL!AI18+ANUAL!AL18+ANUAL!AO18</f>
        <v>11</v>
      </c>
      <c r="L17" s="88">
        <f t="shared" si="1"/>
        <v>0.91666666666666663</v>
      </c>
      <c r="M17" s="89">
        <f t="shared" si="2"/>
        <v>1</v>
      </c>
      <c r="N17" s="90">
        <f t="shared" si="3"/>
        <v>8.3333333333333329E-2</v>
      </c>
      <c r="O17" s="82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ht="16.5" x14ac:dyDescent="0.3">
      <c r="A18" s="45"/>
      <c r="B18" s="91"/>
      <c r="C18" s="91"/>
      <c r="D18" s="91"/>
      <c r="E18" s="91"/>
      <c r="F18" s="91"/>
      <c r="G18" s="102">
        <f>SUM(G8:G12)</f>
        <v>74721</v>
      </c>
      <c r="H18" s="109">
        <f t="shared" ref="H18:K18" si="4">SUM(H8:H17)</f>
        <v>2943</v>
      </c>
      <c r="I18" s="110">
        <f t="shared" si="4"/>
        <v>1978</v>
      </c>
      <c r="J18" s="110">
        <f t="shared" si="4"/>
        <v>38725</v>
      </c>
      <c r="K18" s="110">
        <f t="shared" si="4"/>
        <v>47701</v>
      </c>
      <c r="L18" s="111">
        <f t="shared" si="1"/>
        <v>1.2317882504841833</v>
      </c>
      <c r="M18" s="110">
        <f>SUM(M8:M17)</f>
        <v>-8976</v>
      </c>
      <c r="N18" s="112">
        <f t="shared" si="3"/>
        <v>-0.23178825048418333</v>
      </c>
      <c r="O18" s="96">
        <f t="shared" ref="O18:Z18" si="5">SUM(O8:O12)</f>
        <v>6581</v>
      </c>
      <c r="P18" s="97">
        <f t="shared" si="5"/>
        <v>4455</v>
      </c>
      <c r="Q18" s="97">
        <f t="shared" si="5"/>
        <v>7354</v>
      </c>
      <c r="R18" s="97">
        <f t="shared" si="5"/>
        <v>6433</v>
      </c>
      <c r="S18" s="97">
        <f t="shared" si="5"/>
        <v>10917</v>
      </c>
      <c r="T18" s="97">
        <f t="shared" si="5"/>
        <v>6477</v>
      </c>
      <c r="U18" s="97">
        <f t="shared" si="5"/>
        <v>7432</v>
      </c>
      <c r="V18" s="97">
        <f t="shared" si="5"/>
        <v>6049</v>
      </c>
      <c r="W18" s="97">
        <f t="shared" si="5"/>
        <v>3212</v>
      </c>
      <c r="X18" s="97">
        <f t="shared" si="5"/>
        <v>7803</v>
      </c>
      <c r="Y18" s="97">
        <f t="shared" si="5"/>
        <v>4202</v>
      </c>
      <c r="Z18" s="97">
        <f t="shared" si="5"/>
        <v>3806</v>
      </c>
    </row>
    <row r="19" spans="1:26" ht="17.25" customHeight="1" x14ac:dyDescent="0.2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20.25" customHeight="1" x14ac:dyDescent="0.3">
      <c r="A20" s="153" t="s">
        <v>59</v>
      </c>
      <c r="B20" s="135"/>
      <c r="C20" s="135"/>
      <c r="D20" s="91"/>
      <c r="E20" s="151" t="s">
        <v>60</v>
      </c>
      <c r="F20" s="135"/>
      <c r="G20" s="135"/>
      <c r="H20" s="135"/>
      <c r="I20" s="135"/>
      <c r="J20" s="135"/>
      <c r="K20" s="135"/>
      <c r="L20" s="135"/>
      <c r="M20" s="135"/>
      <c r="N20" s="135"/>
      <c r="O20" s="52"/>
      <c r="P20" s="52"/>
      <c r="Q20" s="52"/>
      <c r="R20" s="148" t="s">
        <v>60</v>
      </c>
      <c r="S20" s="135"/>
      <c r="T20" s="135"/>
      <c r="U20" s="135"/>
      <c r="V20" s="135"/>
      <c r="W20" s="135"/>
      <c r="X20" s="135"/>
      <c r="Y20" s="135"/>
      <c r="Z20" s="135"/>
    </row>
    <row r="21" spans="1:26" ht="20.25" customHeight="1" x14ac:dyDescent="0.3">
      <c r="A21" s="98"/>
      <c r="B21" s="99"/>
      <c r="C21" s="99"/>
      <c r="D21" s="91"/>
      <c r="E21" s="100"/>
      <c r="F21" s="100"/>
      <c r="G21" s="100"/>
      <c r="H21" s="100"/>
      <c r="I21" s="101"/>
      <c r="J21" s="100"/>
      <c r="K21" s="100"/>
      <c r="L21" s="100"/>
      <c r="M21" s="100"/>
      <c r="N21" s="52"/>
      <c r="O21" s="52"/>
      <c r="P21" s="52"/>
      <c r="Q21" s="52"/>
      <c r="R21" s="56"/>
      <c r="S21" s="56"/>
      <c r="T21" s="56"/>
      <c r="U21" s="56"/>
      <c r="V21" s="57"/>
      <c r="W21" s="56"/>
      <c r="X21" s="56"/>
      <c r="Y21" s="56"/>
      <c r="Z21" s="56"/>
    </row>
    <row r="22" spans="1:26" ht="12.75" customHeight="1" x14ac:dyDescent="0.3">
      <c r="A22" s="154" t="s">
        <v>61</v>
      </c>
      <c r="B22" s="135"/>
      <c r="C22" s="135"/>
      <c r="D22" s="91"/>
      <c r="E22" s="154" t="s">
        <v>62</v>
      </c>
      <c r="F22" s="135"/>
      <c r="G22" s="135"/>
      <c r="H22" s="135"/>
      <c r="I22" s="135"/>
      <c r="J22" s="135"/>
      <c r="K22" s="135"/>
      <c r="L22" s="135"/>
      <c r="M22" s="135"/>
      <c r="N22" s="135"/>
      <c r="O22" s="52"/>
      <c r="P22" s="52"/>
      <c r="Q22" s="52"/>
      <c r="R22" s="147" t="s">
        <v>62</v>
      </c>
      <c r="S22" s="135"/>
      <c r="T22" s="135"/>
      <c r="U22" s="135"/>
      <c r="V22" s="135"/>
      <c r="W22" s="135"/>
      <c r="X22" s="135"/>
      <c r="Y22" s="135"/>
      <c r="Z22" s="135"/>
    </row>
    <row r="23" spans="1:26" ht="12.75" customHeight="1" x14ac:dyDescent="0.3">
      <c r="A23" s="151" t="s">
        <v>63</v>
      </c>
      <c r="B23" s="135"/>
      <c r="C23" s="135"/>
      <c r="D23" s="91"/>
      <c r="E23" s="151" t="s">
        <v>64</v>
      </c>
      <c r="F23" s="135"/>
      <c r="G23" s="135"/>
      <c r="H23" s="135"/>
      <c r="I23" s="135"/>
      <c r="J23" s="135"/>
      <c r="K23" s="135"/>
      <c r="L23" s="135"/>
      <c r="M23" s="135"/>
      <c r="N23" s="135"/>
      <c r="O23" s="52"/>
      <c r="P23" s="52"/>
      <c r="Q23" s="52"/>
      <c r="R23" s="148" t="s">
        <v>98</v>
      </c>
      <c r="S23" s="135"/>
      <c r="T23" s="135"/>
      <c r="U23" s="135"/>
      <c r="V23" s="135"/>
      <c r="W23" s="135"/>
      <c r="X23" s="135"/>
      <c r="Y23" s="135"/>
      <c r="Z23" s="135"/>
    </row>
    <row r="24" spans="1:26" ht="17.25" customHeight="1" x14ac:dyDescent="0.3">
      <c r="A24" s="151" t="s">
        <v>99</v>
      </c>
      <c r="B24" s="135"/>
      <c r="C24" s="135"/>
      <c r="D24" s="91"/>
      <c r="E24" s="151" t="s">
        <v>66</v>
      </c>
      <c r="F24" s="135"/>
      <c r="G24" s="135"/>
      <c r="H24" s="135"/>
      <c r="I24" s="135"/>
      <c r="J24" s="135"/>
      <c r="K24" s="135"/>
      <c r="L24" s="135"/>
      <c r="M24" s="135"/>
      <c r="N24" s="135"/>
      <c r="O24" s="52"/>
      <c r="P24" s="52"/>
      <c r="Q24" s="52"/>
      <c r="R24" s="148" t="s">
        <v>66</v>
      </c>
      <c r="S24" s="135"/>
      <c r="T24" s="135"/>
      <c r="U24" s="135"/>
      <c r="V24" s="135"/>
      <c r="W24" s="135"/>
      <c r="X24" s="135"/>
      <c r="Y24" s="135"/>
      <c r="Z24" s="135"/>
    </row>
    <row r="25" spans="1:26" ht="17.25" customHeight="1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7.25" customHeight="1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7.25" customHeight="1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7.25" customHeight="1" x14ac:dyDescent="0.2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35.25" customHeight="1" x14ac:dyDescent="0.2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35.25" customHeight="1" x14ac:dyDescent="0.2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35.25" customHeight="1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35.25" customHeight="1" x14ac:dyDescent="0.2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35.25" customHeight="1" x14ac:dyDescent="0.2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35.25" customHeight="1" x14ac:dyDescent="0.2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35.25" customHeight="1" x14ac:dyDescent="0.2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35.25" customHeight="1" x14ac:dyDescent="0.2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ht="35.25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35.25" customHeight="1" x14ac:dyDescent="0.2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26" ht="35.25" customHeight="1" x14ac:dyDescent="0.2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6" ht="35.25" customHeight="1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26" ht="35.25" customHeight="1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A23:C23"/>
    <mergeCell ref="A24:C24"/>
    <mergeCell ref="B14:B17"/>
    <mergeCell ref="A20:C20"/>
    <mergeCell ref="A22:C22"/>
    <mergeCell ref="J6:K6"/>
    <mergeCell ref="M6:M7"/>
    <mergeCell ref="E23:N23"/>
    <mergeCell ref="R23:Z23"/>
    <mergeCell ref="A2:Z2"/>
    <mergeCell ref="A3:Z3"/>
    <mergeCell ref="A4:Z4"/>
    <mergeCell ref="O6:Z6"/>
    <mergeCell ref="D6:D7"/>
    <mergeCell ref="E6:E7"/>
    <mergeCell ref="G6:G7"/>
    <mergeCell ref="F6:F7"/>
    <mergeCell ref="H6:I6"/>
    <mergeCell ref="A6:A7"/>
    <mergeCell ref="B6:B7"/>
    <mergeCell ref="C6:C7"/>
    <mergeCell ref="E24:N24"/>
    <mergeCell ref="R24:Z24"/>
    <mergeCell ref="E20:N20"/>
    <mergeCell ref="R20:Z20"/>
    <mergeCell ref="E22:N22"/>
    <mergeCell ref="R22:Z22"/>
  </mergeCells>
  <printOptions horizontalCentered="1"/>
  <pageMargins left="0.51181102362204722" right="0.31496062992125984" top="0.55118110236220474" bottom="0.35433070866141736" header="0" footer="0"/>
  <pageSetup scale="80" orientation="landscape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Z1000"/>
  <sheetViews>
    <sheetView topLeftCell="B1" workbookViewId="0"/>
  </sheetViews>
  <sheetFormatPr baseColWidth="10" defaultColWidth="14.42578125" defaultRowHeight="15" customHeight="1" x14ac:dyDescent="0.2"/>
  <cols>
    <col min="1" max="1" width="8.85546875" hidden="1" customWidth="1"/>
    <col min="2" max="2" width="39.140625" customWidth="1"/>
    <col min="3" max="3" width="25.85546875" customWidth="1"/>
    <col min="4" max="4" width="12.7109375" customWidth="1"/>
    <col min="5" max="5" width="12.42578125" customWidth="1"/>
    <col min="6" max="6" width="8.7109375" hidden="1" customWidth="1"/>
    <col min="7" max="7" width="10" hidden="1" customWidth="1"/>
    <col min="8" max="8" width="6.5703125" customWidth="1"/>
    <col min="9" max="9" width="5.7109375" customWidth="1"/>
    <col min="10" max="10" width="6.42578125" customWidth="1"/>
    <col min="11" max="11" width="7.7109375" customWidth="1"/>
    <col min="12" max="12" width="8" customWidth="1"/>
    <col min="13" max="13" width="11.7109375" customWidth="1"/>
    <col min="14" max="14" width="9" customWidth="1"/>
    <col min="15" max="18" width="4.28515625" hidden="1" customWidth="1"/>
    <col min="19" max="19" width="5" hidden="1" customWidth="1"/>
    <col min="20" max="26" width="4.28515625" hidden="1" customWidth="1"/>
  </cols>
  <sheetData>
    <row r="1" spans="1:26" ht="12.75" customHeight="1" x14ac:dyDescent="0.2"/>
    <row r="2" spans="1:26" ht="20.25" customHeight="1" x14ac:dyDescent="0.2">
      <c r="A2" s="124" t="s">
        <v>150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2"/>
    </row>
    <row r="3" spans="1:26" ht="18" x14ac:dyDescent="0.2">
      <c r="A3" s="124" t="s">
        <v>151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2"/>
    </row>
    <row r="4" spans="1:26" ht="18" x14ac:dyDescent="0.2">
      <c r="A4" s="124" t="s">
        <v>152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2"/>
    </row>
    <row r="5" spans="1:26" ht="9" customHeight="1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ht="18" customHeight="1" x14ac:dyDescent="0.2">
      <c r="A6" s="125" t="s">
        <v>3</v>
      </c>
      <c r="B6" s="157" t="s">
        <v>4</v>
      </c>
      <c r="C6" s="152" t="s">
        <v>5</v>
      </c>
      <c r="D6" s="152" t="s">
        <v>6</v>
      </c>
      <c r="E6" s="152" t="s">
        <v>7</v>
      </c>
      <c r="F6" s="152" t="s">
        <v>8</v>
      </c>
      <c r="G6" s="152" t="s">
        <v>9</v>
      </c>
      <c r="H6" s="155" t="s">
        <v>22</v>
      </c>
      <c r="I6" s="156"/>
      <c r="J6" s="155" t="s">
        <v>9</v>
      </c>
      <c r="K6" s="156"/>
      <c r="L6" s="63" t="s">
        <v>24</v>
      </c>
      <c r="M6" s="152" t="s">
        <v>81</v>
      </c>
      <c r="N6" s="64" t="s">
        <v>82</v>
      </c>
      <c r="O6" s="158" t="s">
        <v>83</v>
      </c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60"/>
    </row>
    <row r="7" spans="1:26" ht="27.75" customHeight="1" x14ac:dyDescent="0.2">
      <c r="A7" s="127"/>
      <c r="B7" s="130"/>
      <c r="C7" s="133"/>
      <c r="D7" s="133"/>
      <c r="E7" s="133"/>
      <c r="F7" s="133"/>
      <c r="G7" s="133"/>
      <c r="H7" s="65" t="s">
        <v>23</v>
      </c>
      <c r="I7" s="65" t="s">
        <v>24</v>
      </c>
      <c r="J7" s="65" t="s">
        <v>23</v>
      </c>
      <c r="K7" s="65" t="s">
        <v>24</v>
      </c>
      <c r="L7" s="65" t="s">
        <v>84</v>
      </c>
      <c r="M7" s="133"/>
      <c r="N7" s="66" t="s">
        <v>84</v>
      </c>
      <c r="O7" s="67" t="s">
        <v>85</v>
      </c>
      <c r="P7" s="6" t="s">
        <v>86</v>
      </c>
      <c r="Q7" s="6" t="s">
        <v>87</v>
      </c>
      <c r="R7" s="6" t="s">
        <v>88</v>
      </c>
      <c r="S7" s="6" t="s">
        <v>89</v>
      </c>
      <c r="T7" s="6" t="s">
        <v>90</v>
      </c>
      <c r="U7" s="6" t="s">
        <v>91</v>
      </c>
      <c r="V7" s="6" t="s">
        <v>92</v>
      </c>
      <c r="W7" s="6" t="s">
        <v>93</v>
      </c>
      <c r="X7" s="6" t="s">
        <v>94</v>
      </c>
      <c r="Y7" s="6" t="s">
        <v>95</v>
      </c>
      <c r="Z7" s="6" t="s">
        <v>96</v>
      </c>
    </row>
    <row r="8" spans="1:26" ht="27" x14ac:dyDescent="0.2">
      <c r="A8" s="9" t="s">
        <v>27</v>
      </c>
      <c r="B8" s="10" t="s">
        <v>28</v>
      </c>
      <c r="C8" s="11" t="s">
        <v>29</v>
      </c>
      <c r="D8" s="12" t="s">
        <v>30</v>
      </c>
      <c r="E8" s="68" t="s">
        <v>153</v>
      </c>
      <c r="F8" s="68" t="s">
        <v>32</v>
      </c>
      <c r="G8" s="69">
        <f t="shared" ref="G8:G10" si="0">SUM(O8:Z8)</f>
        <v>460</v>
      </c>
      <c r="H8" s="70">
        <f>ANUAL!AQ9</f>
        <v>50</v>
      </c>
      <c r="I8" s="70">
        <f>ANUAL!AR9</f>
        <v>45</v>
      </c>
      <c r="J8" s="69">
        <f>ANUAL!G9</f>
        <v>540</v>
      </c>
      <c r="K8" s="69">
        <f>ANUAL!K9+ANUAL!N9+ANUAL!Q9+ANUAL!T9+ANUAL!W9+ANUAL!Z9+ANUAL!AC9+ANUAL!AF9+ANUAL!AI9+ANUAL!AL9+ANUAL!AO9+ANUAL!AR9</f>
        <v>481</v>
      </c>
      <c r="L8" s="71">
        <f t="shared" ref="L8:L18" si="1">+K8/J8</f>
        <v>0.89074074074074072</v>
      </c>
      <c r="M8" s="69">
        <f t="shared" ref="M8:M17" si="2">+J8-K8</f>
        <v>59</v>
      </c>
      <c r="N8" s="72">
        <f t="shared" ref="N8:N18" si="3">+M8/J8</f>
        <v>0.10925925925925926</v>
      </c>
      <c r="O8" s="73">
        <v>9</v>
      </c>
      <c r="P8" s="74">
        <v>14</v>
      </c>
      <c r="Q8" s="74">
        <v>38</v>
      </c>
      <c r="R8" s="74">
        <v>38</v>
      </c>
      <c r="S8" s="74">
        <v>50</v>
      </c>
      <c r="T8" s="74">
        <v>51</v>
      </c>
      <c r="U8" s="74">
        <v>77</v>
      </c>
      <c r="V8" s="74">
        <v>29</v>
      </c>
      <c r="W8" s="74">
        <v>27</v>
      </c>
      <c r="X8" s="74">
        <v>46</v>
      </c>
      <c r="Y8" s="74">
        <v>38</v>
      </c>
      <c r="Z8" s="74">
        <v>43</v>
      </c>
    </row>
    <row r="9" spans="1:26" ht="31.5" customHeight="1" x14ac:dyDescent="0.2">
      <c r="A9" s="9" t="s">
        <v>33</v>
      </c>
      <c r="B9" s="20" t="s">
        <v>34</v>
      </c>
      <c r="C9" s="11" t="s">
        <v>35</v>
      </c>
      <c r="D9" s="12" t="s">
        <v>30</v>
      </c>
      <c r="E9" s="105" t="s">
        <v>36</v>
      </c>
      <c r="F9" s="68" t="s">
        <v>32</v>
      </c>
      <c r="G9" s="69">
        <f t="shared" si="0"/>
        <v>18540</v>
      </c>
      <c r="H9" s="70">
        <f>ANUAL!AQ10</f>
        <v>200</v>
      </c>
      <c r="I9" s="70">
        <f>ANUAL!AR10</f>
        <v>753</v>
      </c>
      <c r="J9" s="69">
        <f>ANUAL!G10</f>
        <v>8060</v>
      </c>
      <c r="K9" s="69">
        <f>ANUAL!K10+ANUAL!N10+ANUAL!Q10+ANUAL!T10+ANUAL!W10+ANUAL!Z10+ANUAL!AC10+ANUAL!AF10+ANUAL!AI10+ANUAL!AL10+ANUAL!AO10+ANUAL!AR10</f>
        <v>6270</v>
      </c>
      <c r="L9" s="71">
        <f t="shared" si="1"/>
        <v>0.77791563275434239</v>
      </c>
      <c r="M9" s="69">
        <f t="shared" si="2"/>
        <v>1790</v>
      </c>
      <c r="N9" s="72">
        <f t="shared" si="3"/>
        <v>0.22208436724565755</v>
      </c>
      <c r="O9" s="73">
        <f>678+45</f>
        <v>723</v>
      </c>
      <c r="P9" s="74">
        <f>754+45</f>
        <v>799</v>
      </c>
      <c r="Q9" s="74">
        <f>1243+45</f>
        <v>1288</v>
      </c>
      <c r="R9" s="74">
        <f>1256+45</f>
        <v>1301</v>
      </c>
      <c r="S9" s="74">
        <f>4876+45</f>
        <v>4921</v>
      </c>
      <c r="T9" s="74">
        <f>728+45</f>
        <v>773</v>
      </c>
      <c r="U9" s="74">
        <f>1231+45</f>
        <v>1276</v>
      </c>
      <c r="V9" s="74">
        <f>929+45</f>
        <v>974</v>
      </c>
      <c r="W9" s="74">
        <f>553+45</f>
        <v>598</v>
      </c>
      <c r="X9" s="74">
        <f>5024+45</f>
        <v>5069</v>
      </c>
      <c r="Y9" s="74">
        <f>477+45</f>
        <v>522</v>
      </c>
      <c r="Z9" s="74">
        <f>251+45</f>
        <v>296</v>
      </c>
    </row>
    <row r="10" spans="1:26" ht="30.75" customHeight="1" x14ac:dyDescent="0.2">
      <c r="A10" s="9" t="s">
        <v>33</v>
      </c>
      <c r="B10" s="20" t="s">
        <v>37</v>
      </c>
      <c r="C10" s="11" t="s">
        <v>38</v>
      </c>
      <c r="D10" s="12" t="s">
        <v>30</v>
      </c>
      <c r="E10" s="105" t="s">
        <v>36</v>
      </c>
      <c r="F10" s="68" t="s">
        <v>39</v>
      </c>
      <c r="G10" s="69">
        <f t="shared" si="0"/>
        <v>55000</v>
      </c>
      <c r="H10" s="70">
        <f>ANUAL!AQ11</f>
        <v>2200</v>
      </c>
      <c r="I10" s="70">
        <f>ANUAL!AR11</f>
        <v>2137</v>
      </c>
      <c r="J10" s="69">
        <f>ANUAL!G11</f>
        <v>29200</v>
      </c>
      <c r="K10" s="69">
        <f>ANUAL!K11+ANUAL!N11+ANUAL!Q11+ANUAL!T11+ANUAL!W11+ANUAL!Z11+ANUAL!AC11+ANUAL!AF11+ANUAL!AI11+ANUAL!AL11+ANUAL!AO11+ANUAL!AR11</f>
        <v>42896</v>
      </c>
      <c r="L10" s="71">
        <f t="shared" si="1"/>
        <v>1.469041095890411</v>
      </c>
      <c r="M10" s="69">
        <f t="shared" si="2"/>
        <v>-13696</v>
      </c>
      <c r="N10" s="72">
        <f t="shared" si="3"/>
        <v>-0.46904109589041099</v>
      </c>
      <c r="O10" s="75">
        <v>5489</v>
      </c>
      <c r="P10" s="25">
        <v>3642</v>
      </c>
      <c r="Q10" s="25">
        <v>6028</v>
      </c>
      <c r="R10" s="25">
        <v>5094</v>
      </c>
      <c r="S10" s="25">
        <v>5946</v>
      </c>
      <c r="T10" s="25">
        <v>5653</v>
      </c>
      <c r="U10" s="25">
        <v>6079</v>
      </c>
      <c r="V10" s="25">
        <v>4685</v>
      </c>
      <c r="W10" s="25">
        <v>2587</v>
      </c>
      <c r="X10" s="25">
        <v>2688</v>
      </c>
      <c r="Y10" s="25">
        <v>3642</v>
      </c>
      <c r="Z10" s="25">
        <v>3467</v>
      </c>
    </row>
    <row r="11" spans="1:26" ht="40.5" x14ac:dyDescent="0.2">
      <c r="A11" s="9"/>
      <c r="B11" s="20" t="s">
        <v>40</v>
      </c>
      <c r="C11" s="11" t="s">
        <v>41</v>
      </c>
      <c r="D11" s="12" t="s">
        <v>30</v>
      </c>
      <c r="E11" s="106" t="s">
        <v>125</v>
      </c>
      <c r="F11" s="68"/>
      <c r="G11" s="69"/>
      <c r="H11" s="70">
        <f>ANUAL!AQ12</f>
        <v>0</v>
      </c>
      <c r="I11" s="70">
        <f>ANUAL!AR12</f>
        <v>0</v>
      </c>
      <c r="J11" s="69">
        <f>ANUAL!G12</f>
        <v>850</v>
      </c>
      <c r="K11" s="69">
        <f>ANUAL!K12+ANUAL!N12+ANUAL!Q12+ANUAL!T12+ANUAL!W12+ANUAL!Z12+ANUAL!AC12+ANUAL!AF12+ANUAL!AI12+ANUAL!AL12+ANUAL!AO12+ANUAL!AR12</f>
        <v>923</v>
      </c>
      <c r="L11" s="71">
        <f t="shared" si="1"/>
        <v>1.0858823529411765</v>
      </c>
      <c r="M11" s="69">
        <f t="shared" si="2"/>
        <v>-73</v>
      </c>
      <c r="N11" s="72">
        <f t="shared" si="3"/>
        <v>-8.5882352941176465E-2</v>
      </c>
      <c r="O11" s="73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6" ht="28.5" customHeight="1" x14ac:dyDescent="0.2">
      <c r="A12" s="9" t="s">
        <v>33</v>
      </c>
      <c r="B12" s="20" t="s">
        <v>42</v>
      </c>
      <c r="C12" s="11" t="s">
        <v>43</v>
      </c>
      <c r="D12" s="12" t="s">
        <v>30</v>
      </c>
      <c r="E12" s="105" t="s">
        <v>36</v>
      </c>
      <c r="F12" s="68" t="s">
        <v>39</v>
      </c>
      <c r="G12" s="69">
        <f>SUM(O12:Z12)</f>
        <v>721</v>
      </c>
      <c r="H12" s="70">
        <f>ANUAL!AQ13</f>
        <v>1</v>
      </c>
      <c r="I12" s="70">
        <f>ANUAL!AR13</f>
        <v>1</v>
      </c>
      <c r="J12" s="69">
        <f>ANUAL!G13</f>
        <v>12</v>
      </c>
      <c r="K12" s="69">
        <f>ANUAL!K13+ANUAL!N13+ANUAL!Q13+ANUAL!T13+ANUAL!W13+ANUAL!Z13+ANUAL!AC13+ANUAL!AF13+ANUAL!AI13+ANUAL!AL13+ANUAL!AO13+ANUAL!AR13</f>
        <v>12</v>
      </c>
      <c r="L12" s="71">
        <f t="shared" si="1"/>
        <v>1</v>
      </c>
      <c r="M12" s="69">
        <f t="shared" si="2"/>
        <v>0</v>
      </c>
      <c r="N12" s="72">
        <f t="shared" si="3"/>
        <v>0</v>
      </c>
      <c r="O12" s="73">
        <v>360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361</v>
      </c>
      <c r="W12" s="74">
        <v>0</v>
      </c>
      <c r="X12" s="74">
        <v>0</v>
      </c>
      <c r="Y12" s="74">
        <v>0</v>
      </c>
      <c r="Z12" s="74">
        <v>0</v>
      </c>
    </row>
    <row r="13" spans="1:26" ht="27" x14ac:dyDescent="0.2">
      <c r="A13" s="35"/>
      <c r="B13" s="29" t="s">
        <v>45</v>
      </c>
      <c r="C13" s="30" t="s">
        <v>46</v>
      </c>
      <c r="D13" s="31" t="s">
        <v>47</v>
      </c>
      <c r="E13" s="107" t="s">
        <v>44</v>
      </c>
      <c r="F13" s="78"/>
      <c r="G13" s="80"/>
      <c r="H13" s="70">
        <f>ANUAL!AQ14</f>
        <v>0</v>
      </c>
      <c r="I13" s="70">
        <f>ANUAL!AR14</f>
        <v>2</v>
      </c>
      <c r="J13" s="69">
        <f>ANUAL!G14</f>
        <v>2</v>
      </c>
      <c r="K13" s="69">
        <f>ANUAL!K14+ANUAL!N14+ANUAL!Q14+ANUAL!T14+ANUAL!W14+ANUAL!Z14+ANUAL!AC14+ANUAL!AF14+ANUAL!AI14+ANUAL!AL14+ANUAL!AO14+ANUAL!AR14</f>
        <v>2</v>
      </c>
      <c r="L13" s="79">
        <f t="shared" si="1"/>
        <v>1</v>
      </c>
      <c r="M13" s="80">
        <f t="shared" si="2"/>
        <v>0</v>
      </c>
      <c r="N13" s="81">
        <f t="shared" si="3"/>
        <v>0</v>
      </c>
      <c r="O13" s="82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 ht="27" x14ac:dyDescent="0.2">
      <c r="A14" s="35"/>
      <c r="B14" s="144" t="s">
        <v>49</v>
      </c>
      <c r="C14" s="11" t="s">
        <v>50</v>
      </c>
      <c r="D14" s="12" t="s">
        <v>30</v>
      </c>
      <c r="E14" s="21" t="s">
        <v>51</v>
      </c>
      <c r="F14" s="78"/>
      <c r="G14" s="80"/>
      <c r="H14" s="70">
        <f>ANUAL!AQ15</f>
        <v>1</v>
      </c>
      <c r="I14" s="70">
        <f>ANUAL!AR15</f>
        <v>1</v>
      </c>
      <c r="J14" s="69">
        <f>ANUAL!G15</f>
        <v>12</v>
      </c>
      <c r="K14" s="69">
        <f>ANUAL!K15+ANUAL!N15+ANUAL!Q15+ANUAL!T15+ANUAL!W15+ANUAL!Z15+ANUAL!AC15+ANUAL!AF15+ANUAL!AI15+ANUAL!AL15+ANUAL!AO15+ANUAL!AR15</f>
        <v>12</v>
      </c>
      <c r="L14" s="79">
        <f t="shared" si="1"/>
        <v>1</v>
      </c>
      <c r="M14" s="80">
        <f t="shared" si="2"/>
        <v>0</v>
      </c>
      <c r="N14" s="81">
        <f t="shared" si="3"/>
        <v>0</v>
      </c>
      <c r="O14" s="82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16.5" x14ac:dyDescent="0.2">
      <c r="A15" s="35"/>
      <c r="B15" s="129"/>
      <c r="C15" s="11" t="s">
        <v>52</v>
      </c>
      <c r="D15" s="12" t="s">
        <v>30</v>
      </c>
      <c r="E15" s="21" t="s">
        <v>53</v>
      </c>
      <c r="F15" s="78"/>
      <c r="G15" s="80"/>
      <c r="H15" s="70">
        <f>ANUAL!AQ16</f>
        <v>1</v>
      </c>
      <c r="I15" s="70">
        <f>ANUAL!AR16</f>
        <v>1</v>
      </c>
      <c r="J15" s="69">
        <f>ANUAL!G16</f>
        <v>12</v>
      </c>
      <c r="K15" s="69">
        <f>ANUAL!K16+ANUAL!N16+ANUAL!Q16+ANUAL!T16+ANUAL!W16+ANUAL!Z16+ANUAL!AC16+ANUAL!AF16+ANUAL!AI16+ANUAL!AL16+ANUAL!AO16+ANUAL!AR16</f>
        <v>12</v>
      </c>
      <c r="L15" s="79">
        <f t="shared" si="1"/>
        <v>1</v>
      </c>
      <c r="M15" s="80">
        <f t="shared" si="2"/>
        <v>0</v>
      </c>
      <c r="N15" s="81">
        <f t="shared" si="3"/>
        <v>0</v>
      </c>
      <c r="O15" s="82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ht="27" x14ac:dyDescent="0.2">
      <c r="A16" s="35"/>
      <c r="B16" s="129"/>
      <c r="C16" s="11" t="s">
        <v>54</v>
      </c>
      <c r="D16" s="12" t="s">
        <v>30</v>
      </c>
      <c r="E16" s="21" t="s">
        <v>55</v>
      </c>
      <c r="F16" s="78"/>
      <c r="G16" s="80"/>
      <c r="H16" s="70">
        <f>ANUAL!AQ17</f>
        <v>3</v>
      </c>
      <c r="I16" s="70">
        <f>ANUAL!AR17</f>
        <v>3</v>
      </c>
      <c r="J16" s="69">
        <f>ANUAL!G17</f>
        <v>25</v>
      </c>
      <c r="K16" s="69">
        <f>ANUAL!K17+ANUAL!N17+ANUAL!Q17+ANUAL!T17+ANUAL!W17+ANUAL!Z17+ANUAL!AC17+ANUAL!AF17+ANUAL!AI17+ANUAL!AL17+ANUAL!AO17+ANUAL!AR17</f>
        <v>25</v>
      </c>
      <c r="L16" s="79">
        <f t="shared" si="1"/>
        <v>1</v>
      </c>
      <c r="M16" s="80">
        <f t="shared" si="2"/>
        <v>0</v>
      </c>
      <c r="N16" s="81">
        <f t="shared" si="3"/>
        <v>0</v>
      </c>
      <c r="O16" s="82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ht="27" x14ac:dyDescent="0.2">
      <c r="A17" s="35"/>
      <c r="B17" s="145"/>
      <c r="C17" s="84" t="s">
        <v>56</v>
      </c>
      <c r="D17" s="37" t="s">
        <v>30</v>
      </c>
      <c r="E17" s="38" t="s">
        <v>57</v>
      </c>
      <c r="F17" s="85"/>
      <c r="G17" s="89"/>
      <c r="H17" s="87">
        <f>ANUAL!AQ18</f>
        <v>1</v>
      </c>
      <c r="I17" s="87">
        <f>ANUAL!AR18</f>
        <v>1</v>
      </c>
      <c r="J17" s="86">
        <f>ANUAL!G18</f>
        <v>12</v>
      </c>
      <c r="K17" s="86">
        <f>ANUAL!K18+ANUAL!N18+ANUAL!Q18+ANUAL!T18+ANUAL!W18+ANUAL!Z18+ANUAL!AC18+ANUAL!AF18+ANUAL!AI18+ANUAL!AL18+ANUAL!AO18+ANUAL!AR18</f>
        <v>12</v>
      </c>
      <c r="L17" s="88">
        <f t="shared" si="1"/>
        <v>1</v>
      </c>
      <c r="M17" s="89">
        <f t="shared" si="2"/>
        <v>0</v>
      </c>
      <c r="N17" s="90">
        <f t="shared" si="3"/>
        <v>0</v>
      </c>
      <c r="O17" s="82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ht="16.5" x14ac:dyDescent="0.3">
      <c r="A18" s="45"/>
      <c r="B18" s="91"/>
      <c r="C18" s="91"/>
      <c r="D18" s="91"/>
      <c r="E18" s="91"/>
      <c r="F18" s="91"/>
      <c r="G18" s="102">
        <f>SUM(G8:G12)</f>
        <v>74721</v>
      </c>
      <c r="H18" s="109">
        <f t="shared" ref="H18:K18" si="4">SUM(H8:H17)</f>
        <v>2457</v>
      </c>
      <c r="I18" s="110">
        <f t="shared" si="4"/>
        <v>2944</v>
      </c>
      <c r="J18" s="110">
        <f t="shared" si="4"/>
        <v>38725</v>
      </c>
      <c r="K18" s="110">
        <f t="shared" si="4"/>
        <v>50645</v>
      </c>
      <c r="L18" s="111">
        <f t="shared" si="1"/>
        <v>1.3078114912846999</v>
      </c>
      <c r="M18" s="110">
        <f>SUM(M8:M17)</f>
        <v>-11920</v>
      </c>
      <c r="N18" s="112">
        <f t="shared" si="3"/>
        <v>-0.30781149128469981</v>
      </c>
      <c r="O18" s="96">
        <f t="shared" ref="O18:Z18" si="5">SUM(O8:O12)</f>
        <v>6581</v>
      </c>
      <c r="P18" s="97">
        <f t="shared" si="5"/>
        <v>4455</v>
      </c>
      <c r="Q18" s="97">
        <f t="shared" si="5"/>
        <v>7354</v>
      </c>
      <c r="R18" s="97">
        <f t="shared" si="5"/>
        <v>6433</v>
      </c>
      <c r="S18" s="97">
        <f t="shared" si="5"/>
        <v>10917</v>
      </c>
      <c r="T18" s="97">
        <f t="shared" si="5"/>
        <v>6477</v>
      </c>
      <c r="U18" s="97">
        <f t="shared" si="5"/>
        <v>7432</v>
      </c>
      <c r="V18" s="97">
        <f t="shared" si="5"/>
        <v>6049</v>
      </c>
      <c r="W18" s="97">
        <f t="shared" si="5"/>
        <v>3212</v>
      </c>
      <c r="X18" s="97">
        <f t="shared" si="5"/>
        <v>7803</v>
      </c>
      <c r="Y18" s="97">
        <f t="shared" si="5"/>
        <v>4202</v>
      </c>
      <c r="Z18" s="97">
        <f t="shared" si="5"/>
        <v>3806</v>
      </c>
    </row>
    <row r="19" spans="1:26" ht="17.25" customHeight="1" x14ac:dyDescent="0.2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20.25" customHeight="1" x14ac:dyDescent="0.3">
      <c r="A20" s="153" t="s">
        <v>59</v>
      </c>
      <c r="B20" s="135"/>
      <c r="C20" s="135"/>
      <c r="D20" s="91"/>
      <c r="E20" s="151" t="s">
        <v>60</v>
      </c>
      <c r="F20" s="135"/>
      <c r="G20" s="135"/>
      <c r="H20" s="135"/>
      <c r="I20" s="135"/>
      <c r="J20" s="135"/>
      <c r="K20" s="135"/>
      <c r="L20" s="135"/>
      <c r="M20" s="135"/>
      <c r="N20" s="135"/>
      <c r="O20" s="52"/>
      <c r="P20" s="52"/>
      <c r="Q20" s="52"/>
      <c r="R20" s="148" t="s">
        <v>60</v>
      </c>
      <c r="S20" s="135"/>
      <c r="T20" s="135"/>
      <c r="U20" s="135"/>
      <c r="V20" s="135"/>
      <c r="W20" s="135"/>
      <c r="X20" s="135"/>
      <c r="Y20" s="135"/>
      <c r="Z20" s="135"/>
    </row>
    <row r="21" spans="1:26" ht="20.25" customHeight="1" x14ac:dyDescent="0.3">
      <c r="A21" s="98"/>
      <c r="B21" s="99"/>
      <c r="C21" s="99"/>
      <c r="D21" s="91"/>
      <c r="E21" s="100"/>
      <c r="F21" s="100"/>
      <c r="G21" s="100"/>
      <c r="H21" s="100"/>
      <c r="I21" s="101"/>
      <c r="J21" s="100"/>
      <c r="K21" s="100"/>
      <c r="L21" s="100"/>
      <c r="M21" s="100"/>
      <c r="N21" s="52"/>
      <c r="O21" s="52"/>
      <c r="P21" s="52"/>
      <c r="Q21" s="52"/>
      <c r="R21" s="56"/>
      <c r="S21" s="56"/>
      <c r="T21" s="56"/>
      <c r="U21" s="56"/>
      <c r="V21" s="57"/>
      <c r="W21" s="56"/>
      <c r="X21" s="56"/>
      <c r="Y21" s="56"/>
      <c r="Z21" s="56"/>
    </row>
    <row r="22" spans="1:26" ht="12.75" customHeight="1" x14ac:dyDescent="0.3">
      <c r="A22" s="154" t="s">
        <v>61</v>
      </c>
      <c r="B22" s="135"/>
      <c r="C22" s="135"/>
      <c r="D22" s="91"/>
      <c r="E22" s="154" t="s">
        <v>62</v>
      </c>
      <c r="F22" s="135"/>
      <c r="G22" s="135"/>
      <c r="H22" s="135"/>
      <c r="I22" s="135"/>
      <c r="J22" s="135"/>
      <c r="K22" s="135"/>
      <c r="L22" s="135"/>
      <c r="M22" s="135"/>
      <c r="N22" s="135"/>
      <c r="O22" s="52"/>
      <c r="P22" s="52"/>
      <c r="Q22" s="52"/>
      <c r="R22" s="147" t="s">
        <v>62</v>
      </c>
      <c r="S22" s="135"/>
      <c r="T22" s="135"/>
      <c r="U22" s="135"/>
      <c r="V22" s="135"/>
      <c r="W22" s="135"/>
      <c r="X22" s="135"/>
      <c r="Y22" s="135"/>
      <c r="Z22" s="135"/>
    </row>
    <row r="23" spans="1:26" ht="12.75" customHeight="1" x14ac:dyDescent="0.3">
      <c r="A23" s="151" t="s">
        <v>63</v>
      </c>
      <c r="B23" s="135"/>
      <c r="C23" s="135"/>
      <c r="D23" s="91"/>
      <c r="E23" s="151" t="s">
        <v>64</v>
      </c>
      <c r="F23" s="135"/>
      <c r="G23" s="135"/>
      <c r="H23" s="135"/>
      <c r="I23" s="135"/>
      <c r="J23" s="135"/>
      <c r="K23" s="135"/>
      <c r="L23" s="135"/>
      <c r="M23" s="135"/>
      <c r="N23" s="135"/>
      <c r="O23" s="52"/>
      <c r="P23" s="52"/>
      <c r="Q23" s="52"/>
      <c r="R23" s="148" t="s">
        <v>98</v>
      </c>
      <c r="S23" s="135"/>
      <c r="T23" s="135"/>
      <c r="U23" s="135"/>
      <c r="V23" s="135"/>
      <c r="W23" s="135"/>
      <c r="X23" s="135"/>
      <c r="Y23" s="135"/>
      <c r="Z23" s="135"/>
    </row>
    <row r="24" spans="1:26" ht="17.25" customHeight="1" x14ac:dyDescent="0.3">
      <c r="A24" s="151" t="s">
        <v>99</v>
      </c>
      <c r="B24" s="135"/>
      <c r="C24" s="135"/>
      <c r="D24" s="91"/>
      <c r="E24" s="151" t="s">
        <v>66</v>
      </c>
      <c r="F24" s="135"/>
      <c r="G24" s="135"/>
      <c r="H24" s="135"/>
      <c r="I24" s="135"/>
      <c r="J24" s="135"/>
      <c r="K24" s="135"/>
      <c r="L24" s="135"/>
      <c r="M24" s="135"/>
      <c r="N24" s="135"/>
      <c r="O24" s="52"/>
      <c r="P24" s="52"/>
      <c r="Q24" s="52"/>
      <c r="R24" s="148" t="s">
        <v>66</v>
      </c>
      <c r="S24" s="135"/>
      <c r="T24" s="135"/>
      <c r="U24" s="135"/>
      <c r="V24" s="135"/>
      <c r="W24" s="135"/>
      <c r="X24" s="135"/>
      <c r="Y24" s="135"/>
      <c r="Z24" s="135"/>
    </row>
    <row r="25" spans="1:26" ht="17.25" customHeight="1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7.25" customHeight="1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7.25" customHeight="1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7.25" customHeight="1" x14ac:dyDescent="0.2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35.25" customHeight="1" x14ac:dyDescent="0.2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35.25" customHeight="1" x14ac:dyDescent="0.2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35.25" customHeight="1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35.25" customHeight="1" x14ac:dyDescent="0.2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35.25" customHeight="1" x14ac:dyDescent="0.2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35.25" customHeight="1" x14ac:dyDescent="0.2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35.25" customHeight="1" x14ac:dyDescent="0.2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35.25" customHeight="1" x14ac:dyDescent="0.2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ht="35.25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35.25" customHeight="1" x14ac:dyDescent="0.2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26" ht="35.25" customHeight="1" x14ac:dyDescent="0.2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6" ht="35.25" customHeight="1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26" ht="35.25" customHeight="1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H6:I6"/>
    <mergeCell ref="J6:K6"/>
    <mergeCell ref="M6:M7"/>
    <mergeCell ref="A2:Z2"/>
    <mergeCell ref="A3:Z3"/>
    <mergeCell ref="A4:Z4"/>
    <mergeCell ref="A6:A7"/>
    <mergeCell ref="B6:B7"/>
    <mergeCell ref="C6:C7"/>
    <mergeCell ref="D6:D7"/>
    <mergeCell ref="O6:Z6"/>
    <mergeCell ref="A24:C24"/>
    <mergeCell ref="E24:N24"/>
    <mergeCell ref="R24:Z24"/>
    <mergeCell ref="E6:E7"/>
    <mergeCell ref="F6:F7"/>
    <mergeCell ref="B14:B17"/>
    <mergeCell ref="A20:C20"/>
    <mergeCell ref="E20:N20"/>
    <mergeCell ref="R20:Z20"/>
    <mergeCell ref="A22:C22"/>
    <mergeCell ref="E22:N22"/>
    <mergeCell ref="R22:Z22"/>
    <mergeCell ref="A23:C23"/>
    <mergeCell ref="E23:N23"/>
    <mergeCell ref="R23:Z23"/>
    <mergeCell ref="G6:G7"/>
  </mergeCells>
  <printOptions horizontalCentered="1"/>
  <pageMargins left="0.51181102362204722" right="0.31496062992125984" top="0.55118110236220474" bottom="0.35433070866141736" header="0" footer="0"/>
  <pageSetup scale="80"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92D050"/>
    <pageSetUpPr fitToPage="1"/>
  </sheetPr>
  <dimension ref="A1:BF1000"/>
  <sheetViews>
    <sheetView topLeftCell="B1" workbookViewId="0">
      <pane ySplit="8" topLeftCell="A21" activePane="bottomLeft" state="frozen"/>
      <selection pane="bottomLeft" activeCell="C1" sqref="C1:C1048576"/>
    </sheetView>
  </sheetViews>
  <sheetFormatPr baseColWidth="10" defaultColWidth="14.42578125" defaultRowHeight="15" customHeight="1" x14ac:dyDescent="0.2"/>
  <cols>
    <col min="1" max="1" width="8.85546875" hidden="1" customWidth="1"/>
    <col min="2" max="3" width="19.7109375" customWidth="1"/>
    <col min="4" max="6" width="11.140625" customWidth="1"/>
    <col min="7" max="7" width="7.5703125" customWidth="1"/>
    <col min="8" max="22" width="6.140625" customWidth="1"/>
    <col min="23" max="23" width="5.5703125" customWidth="1"/>
    <col min="24" max="25" width="6.140625" customWidth="1"/>
    <col min="26" max="26" width="7.5703125" customWidth="1"/>
    <col min="27" max="34" width="6.140625" customWidth="1"/>
    <col min="35" max="35" width="5.5703125" customWidth="1"/>
    <col min="36" max="36" width="7.7109375" customWidth="1"/>
    <col min="37" max="37" width="7.42578125" customWidth="1"/>
    <col min="38" max="38" width="5.5703125" customWidth="1"/>
    <col min="39" max="39" width="7.7109375" customWidth="1"/>
    <col min="40" max="40" width="7.42578125" customWidth="1"/>
    <col min="41" max="41" width="5.5703125" customWidth="1"/>
    <col min="42" max="42" width="7.7109375" customWidth="1"/>
    <col min="43" max="43" width="7.42578125" customWidth="1"/>
    <col min="44" max="44" width="5.5703125" customWidth="1"/>
    <col min="45" max="45" width="7.7109375" customWidth="1"/>
    <col min="46" max="49" width="10.7109375" customWidth="1"/>
  </cols>
  <sheetData>
    <row r="1" spans="1:58" ht="12.75" customHeight="1" x14ac:dyDescent="0.2"/>
    <row r="2" spans="1:58" ht="12.75" customHeight="1" x14ac:dyDescent="0.2">
      <c r="Z2" s="1">
        <f>K9+N9+Q9+T9+W9+Z9+AC9+AE9+AH9</f>
        <v>383</v>
      </c>
    </row>
    <row r="3" spans="1:58" ht="23.25" customHeight="1" x14ac:dyDescent="0.2">
      <c r="A3" s="120" t="s">
        <v>0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1"/>
      <c r="AA3" s="121"/>
      <c r="AB3" s="121"/>
      <c r="AC3" s="121"/>
      <c r="AD3" s="121"/>
      <c r="AE3" s="121"/>
      <c r="AF3" s="121"/>
      <c r="AG3" s="121"/>
      <c r="AH3" s="121"/>
      <c r="AI3" s="121"/>
      <c r="AJ3" s="121"/>
      <c r="AK3" s="121"/>
      <c r="AL3" s="121"/>
      <c r="AM3" s="121"/>
      <c r="AN3" s="121"/>
      <c r="AO3" s="121"/>
      <c r="AP3" s="121"/>
      <c r="AQ3" s="122"/>
      <c r="AR3" s="2"/>
      <c r="AS3" s="2"/>
    </row>
    <row r="4" spans="1:58" ht="21" customHeight="1" x14ac:dyDescent="0.2">
      <c r="A4" s="123" t="s">
        <v>1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1"/>
      <c r="AA4" s="121"/>
      <c r="AB4" s="121"/>
      <c r="AC4" s="121"/>
      <c r="AD4" s="121"/>
      <c r="AE4" s="121"/>
      <c r="AF4" s="121"/>
      <c r="AG4" s="121"/>
      <c r="AH4" s="121"/>
      <c r="AI4" s="121"/>
      <c r="AJ4" s="121"/>
      <c r="AK4" s="121"/>
      <c r="AL4" s="121"/>
      <c r="AM4" s="121"/>
      <c r="AN4" s="121"/>
      <c r="AO4" s="121"/>
      <c r="AP4" s="121"/>
      <c r="AQ4" s="121"/>
      <c r="AR4" s="121"/>
      <c r="AS4" s="122"/>
    </row>
    <row r="5" spans="1:58" ht="25.5" customHeight="1" x14ac:dyDescent="0.2">
      <c r="A5" s="3"/>
      <c r="B5" s="124" t="s">
        <v>2</v>
      </c>
      <c r="C5" s="121"/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1"/>
      <c r="X5" s="121"/>
      <c r="Y5" s="121"/>
      <c r="Z5" s="121"/>
      <c r="AA5" s="121"/>
      <c r="AB5" s="121"/>
      <c r="AC5" s="121"/>
      <c r="AD5" s="121"/>
      <c r="AE5" s="121"/>
      <c r="AF5" s="121"/>
      <c r="AG5" s="121"/>
      <c r="AH5" s="121"/>
      <c r="AI5" s="121"/>
      <c r="AJ5" s="121"/>
      <c r="AK5" s="121"/>
      <c r="AL5" s="121"/>
      <c r="AM5" s="121"/>
      <c r="AN5" s="121"/>
      <c r="AO5" s="121"/>
      <c r="AP5" s="121"/>
      <c r="AQ5" s="121"/>
      <c r="AR5" s="121"/>
      <c r="AS5" s="122"/>
    </row>
    <row r="6" spans="1:58" ht="21" customHeight="1" x14ac:dyDescent="0.2">
      <c r="A6" s="125" t="s">
        <v>3</v>
      </c>
      <c r="B6" s="128" t="s">
        <v>4</v>
      </c>
      <c r="C6" s="131" t="s">
        <v>5</v>
      </c>
      <c r="D6" s="131" t="s">
        <v>6</v>
      </c>
      <c r="E6" s="131" t="s">
        <v>7</v>
      </c>
      <c r="F6" s="131" t="s">
        <v>8</v>
      </c>
      <c r="G6" s="131" t="s">
        <v>9</v>
      </c>
      <c r="H6" s="131" t="s">
        <v>9</v>
      </c>
      <c r="I6" s="4"/>
      <c r="J6" s="136" t="s">
        <v>10</v>
      </c>
      <c r="K6" s="137"/>
      <c r="L6" s="137"/>
      <c r="M6" s="137"/>
      <c r="N6" s="137"/>
      <c r="O6" s="137"/>
      <c r="P6" s="137"/>
      <c r="Q6" s="137"/>
      <c r="R6" s="137"/>
      <c r="S6" s="137"/>
      <c r="T6" s="137"/>
      <c r="U6" s="137"/>
      <c r="V6" s="137"/>
      <c r="W6" s="137"/>
      <c r="X6" s="137"/>
      <c r="Y6" s="137"/>
      <c r="Z6" s="137"/>
      <c r="AA6" s="137"/>
      <c r="AB6" s="137"/>
      <c r="AC6" s="137"/>
      <c r="AD6" s="137"/>
      <c r="AE6" s="137"/>
      <c r="AF6" s="137"/>
      <c r="AG6" s="137"/>
      <c r="AH6" s="137"/>
      <c r="AI6" s="137"/>
      <c r="AJ6" s="137"/>
      <c r="AK6" s="137"/>
      <c r="AL6" s="137"/>
      <c r="AM6" s="137"/>
      <c r="AN6" s="137"/>
      <c r="AO6" s="137"/>
      <c r="AP6" s="137"/>
      <c r="AQ6" s="137"/>
      <c r="AR6" s="137"/>
      <c r="AS6" s="138"/>
    </row>
    <row r="7" spans="1:58" ht="27.75" customHeight="1" x14ac:dyDescent="0.2">
      <c r="A7" s="126"/>
      <c r="B7" s="129"/>
      <c r="C7" s="132"/>
      <c r="D7" s="132"/>
      <c r="E7" s="132"/>
      <c r="F7" s="132"/>
      <c r="G7" s="133"/>
      <c r="H7" s="133"/>
      <c r="I7" s="5"/>
      <c r="J7" s="139" t="s">
        <v>11</v>
      </c>
      <c r="K7" s="140"/>
      <c r="L7" s="141"/>
      <c r="M7" s="139" t="s">
        <v>12</v>
      </c>
      <c r="N7" s="140"/>
      <c r="O7" s="141"/>
      <c r="P7" s="139" t="s">
        <v>13</v>
      </c>
      <c r="Q7" s="140"/>
      <c r="R7" s="141"/>
      <c r="S7" s="139" t="s">
        <v>14</v>
      </c>
      <c r="T7" s="140"/>
      <c r="U7" s="141"/>
      <c r="V7" s="139" t="s">
        <v>15</v>
      </c>
      <c r="W7" s="140"/>
      <c r="X7" s="141"/>
      <c r="Y7" s="139" t="s">
        <v>16</v>
      </c>
      <c r="Z7" s="140"/>
      <c r="AA7" s="141"/>
      <c r="AB7" s="139" t="s">
        <v>17</v>
      </c>
      <c r="AC7" s="140"/>
      <c r="AD7" s="141"/>
      <c r="AE7" s="139" t="s">
        <v>18</v>
      </c>
      <c r="AF7" s="140"/>
      <c r="AG7" s="141"/>
      <c r="AH7" s="142" t="s">
        <v>19</v>
      </c>
      <c r="AI7" s="140"/>
      <c r="AJ7" s="141"/>
      <c r="AK7" s="139" t="s">
        <v>20</v>
      </c>
      <c r="AL7" s="140"/>
      <c r="AM7" s="141"/>
      <c r="AN7" s="142" t="s">
        <v>21</v>
      </c>
      <c r="AO7" s="140"/>
      <c r="AP7" s="141"/>
      <c r="AQ7" s="139" t="s">
        <v>22</v>
      </c>
      <c r="AR7" s="140"/>
      <c r="AS7" s="143"/>
    </row>
    <row r="8" spans="1:58" ht="27" x14ac:dyDescent="0.2">
      <c r="A8" s="127"/>
      <c r="B8" s="130"/>
      <c r="C8" s="133"/>
      <c r="D8" s="133"/>
      <c r="E8" s="133"/>
      <c r="F8" s="133"/>
      <c r="G8" s="6" t="s">
        <v>23</v>
      </c>
      <c r="H8" s="6" t="s">
        <v>24</v>
      </c>
      <c r="I8" s="6" t="s">
        <v>25</v>
      </c>
      <c r="J8" s="6" t="s">
        <v>23</v>
      </c>
      <c r="K8" s="7" t="s">
        <v>24</v>
      </c>
      <c r="L8" s="6" t="s">
        <v>26</v>
      </c>
      <c r="M8" s="6" t="s">
        <v>23</v>
      </c>
      <c r="N8" s="7" t="s">
        <v>24</v>
      </c>
      <c r="O8" s="6" t="s">
        <v>26</v>
      </c>
      <c r="P8" s="6" t="s">
        <v>23</v>
      </c>
      <c r="Q8" s="7" t="s">
        <v>24</v>
      </c>
      <c r="R8" s="6" t="s">
        <v>26</v>
      </c>
      <c r="S8" s="6" t="s">
        <v>23</v>
      </c>
      <c r="T8" s="7" t="s">
        <v>24</v>
      </c>
      <c r="U8" s="6" t="s">
        <v>26</v>
      </c>
      <c r="V8" s="6" t="s">
        <v>23</v>
      </c>
      <c r="W8" s="7" t="s">
        <v>24</v>
      </c>
      <c r="X8" s="6" t="s">
        <v>26</v>
      </c>
      <c r="Y8" s="6" t="s">
        <v>23</v>
      </c>
      <c r="Z8" s="7" t="s">
        <v>24</v>
      </c>
      <c r="AA8" s="6" t="s">
        <v>26</v>
      </c>
      <c r="AB8" s="6" t="s">
        <v>23</v>
      </c>
      <c r="AC8" s="7" t="s">
        <v>24</v>
      </c>
      <c r="AD8" s="6" t="s">
        <v>26</v>
      </c>
      <c r="AE8" s="6" t="s">
        <v>23</v>
      </c>
      <c r="AF8" s="7" t="s">
        <v>24</v>
      </c>
      <c r="AG8" s="6" t="s">
        <v>26</v>
      </c>
      <c r="AH8" s="6" t="s">
        <v>23</v>
      </c>
      <c r="AI8" s="7" t="s">
        <v>24</v>
      </c>
      <c r="AJ8" s="6" t="s">
        <v>26</v>
      </c>
      <c r="AK8" s="6" t="s">
        <v>23</v>
      </c>
      <c r="AL8" s="7" t="s">
        <v>24</v>
      </c>
      <c r="AM8" s="6" t="s">
        <v>26</v>
      </c>
      <c r="AN8" s="6" t="s">
        <v>23</v>
      </c>
      <c r="AO8" s="7" t="s">
        <v>24</v>
      </c>
      <c r="AP8" s="6" t="s">
        <v>26</v>
      </c>
      <c r="AQ8" s="6" t="s">
        <v>23</v>
      </c>
      <c r="AR8" s="7" t="s">
        <v>24</v>
      </c>
      <c r="AS8" s="8" t="s">
        <v>26</v>
      </c>
    </row>
    <row r="9" spans="1:58" ht="72.75" customHeight="1" x14ac:dyDescent="0.2">
      <c r="A9" s="9" t="s">
        <v>27</v>
      </c>
      <c r="B9" s="10" t="s">
        <v>28</v>
      </c>
      <c r="C9" s="11" t="s">
        <v>29</v>
      </c>
      <c r="D9" s="12" t="s">
        <v>30</v>
      </c>
      <c r="E9" s="12" t="s">
        <v>31</v>
      </c>
      <c r="F9" s="12" t="s">
        <v>32</v>
      </c>
      <c r="G9" s="13">
        <f t="shared" ref="G9:G10" si="0">+J9+M9+P9+S9+V9+Y9+AB9+AE9+AH9+AK9+AN9+AQ9</f>
        <v>540</v>
      </c>
      <c r="H9" s="14">
        <f t="shared" ref="H9:H18" si="1">K9+N9+Q9+T9+W9+Z9+AC9+AF9+AI9+AL9+AO9+AR9</f>
        <v>481</v>
      </c>
      <c r="I9" s="15">
        <f t="shared" ref="I9:I18" si="2">H9*100/G9/100</f>
        <v>0.89074074074074072</v>
      </c>
      <c r="J9" s="14">
        <v>20</v>
      </c>
      <c r="K9" s="16">
        <v>21</v>
      </c>
      <c r="L9" s="14">
        <f t="shared" ref="L9:L18" si="3">K9</f>
        <v>21</v>
      </c>
      <c r="M9" s="14">
        <v>40</v>
      </c>
      <c r="N9" s="16">
        <v>40</v>
      </c>
      <c r="O9" s="14">
        <f t="shared" ref="O9:O18" si="4">L9+N9</f>
        <v>61</v>
      </c>
      <c r="P9" s="14">
        <v>40</v>
      </c>
      <c r="Q9" s="17">
        <v>38</v>
      </c>
      <c r="R9" s="14">
        <f t="shared" ref="R9:R18" si="5">Q9+O9</f>
        <v>99</v>
      </c>
      <c r="S9" s="14">
        <v>30</v>
      </c>
      <c r="T9" s="17">
        <v>38</v>
      </c>
      <c r="U9" s="14">
        <f t="shared" ref="U9:U18" si="6">T9+R9</f>
        <v>137</v>
      </c>
      <c r="V9" s="14">
        <v>47</v>
      </c>
      <c r="W9" s="17">
        <v>21</v>
      </c>
      <c r="X9" s="14">
        <f t="shared" ref="X9:X18" si="7">W9+U9</f>
        <v>158</v>
      </c>
      <c r="Y9" s="14">
        <v>62</v>
      </c>
      <c r="Z9" s="17">
        <v>55</v>
      </c>
      <c r="AA9" s="14">
        <f t="shared" ref="AA9:AA18" si="8">Z9+X9</f>
        <v>213</v>
      </c>
      <c r="AB9" s="14">
        <v>75</v>
      </c>
      <c r="AC9" s="17">
        <v>76</v>
      </c>
      <c r="AD9" s="14">
        <f t="shared" ref="AD9:AD18" si="9">AC9+AA9</f>
        <v>289</v>
      </c>
      <c r="AE9" s="14">
        <v>49</v>
      </c>
      <c r="AF9" s="17">
        <v>48</v>
      </c>
      <c r="AG9" s="14">
        <f t="shared" ref="AG9:AG18" si="10">AF9+AD9</f>
        <v>337</v>
      </c>
      <c r="AH9" s="14">
        <v>45</v>
      </c>
      <c r="AI9" s="17">
        <v>26</v>
      </c>
      <c r="AJ9" s="14">
        <f t="shared" ref="AJ9:AJ18" si="11">AI9+AG9</f>
        <v>363</v>
      </c>
      <c r="AK9" s="14">
        <v>45</v>
      </c>
      <c r="AL9" s="17">
        <v>34</v>
      </c>
      <c r="AM9" s="14">
        <f t="shared" ref="AM9:AM18" si="12">AL9+AJ9</f>
        <v>397</v>
      </c>
      <c r="AN9" s="14">
        <v>37</v>
      </c>
      <c r="AO9" s="17">
        <v>39</v>
      </c>
      <c r="AP9" s="14">
        <f t="shared" ref="AP9:AP18" si="13">AO9+AM9</f>
        <v>436</v>
      </c>
      <c r="AQ9" s="14">
        <v>50</v>
      </c>
      <c r="AR9" s="17">
        <v>45</v>
      </c>
      <c r="AS9" s="18">
        <f t="shared" ref="AS9:AS18" si="14">AR9+AP9</f>
        <v>481</v>
      </c>
      <c r="AT9" s="19"/>
    </row>
    <row r="10" spans="1:58" ht="63" customHeight="1" x14ac:dyDescent="0.2">
      <c r="A10" s="9" t="s">
        <v>33</v>
      </c>
      <c r="B10" s="20" t="s">
        <v>34</v>
      </c>
      <c r="C10" s="11" t="s">
        <v>35</v>
      </c>
      <c r="D10" s="12" t="s">
        <v>30</v>
      </c>
      <c r="E10" s="21" t="s">
        <v>36</v>
      </c>
      <c r="F10" s="12" t="s">
        <v>32</v>
      </c>
      <c r="G10" s="13">
        <f t="shared" si="0"/>
        <v>8060</v>
      </c>
      <c r="H10" s="14">
        <f t="shared" si="1"/>
        <v>6270</v>
      </c>
      <c r="I10" s="15">
        <f t="shared" si="2"/>
        <v>0.77791563275434239</v>
      </c>
      <c r="J10" s="14">
        <v>600</v>
      </c>
      <c r="K10" s="16">
        <v>711</v>
      </c>
      <c r="L10" s="14">
        <f t="shared" si="3"/>
        <v>711</v>
      </c>
      <c r="M10" s="14">
        <v>600</v>
      </c>
      <c r="N10" s="16">
        <v>471</v>
      </c>
      <c r="O10" s="14">
        <f t="shared" si="4"/>
        <v>1182</v>
      </c>
      <c r="P10" s="14">
        <v>500</v>
      </c>
      <c r="Q10" s="17">
        <v>607</v>
      </c>
      <c r="R10" s="14">
        <f t="shared" si="5"/>
        <v>1789</v>
      </c>
      <c r="S10" s="14">
        <v>800</v>
      </c>
      <c r="T10" s="17">
        <v>711</v>
      </c>
      <c r="U10" s="14">
        <f t="shared" si="6"/>
        <v>2500</v>
      </c>
      <c r="V10" s="14">
        <v>800</v>
      </c>
      <c r="W10" s="17">
        <v>377</v>
      </c>
      <c r="X10" s="14">
        <f t="shared" si="7"/>
        <v>2877</v>
      </c>
      <c r="Y10" s="14">
        <v>550</v>
      </c>
      <c r="Z10" s="17">
        <v>349</v>
      </c>
      <c r="AA10" s="14">
        <f t="shared" si="8"/>
        <v>3226</v>
      </c>
      <c r="AB10" s="14">
        <v>1010</v>
      </c>
      <c r="AC10" s="17">
        <v>610</v>
      </c>
      <c r="AD10" s="14">
        <f t="shared" si="9"/>
        <v>3836</v>
      </c>
      <c r="AE10" s="14">
        <v>1200</v>
      </c>
      <c r="AF10" s="17">
        <v>580</v>
      </c>
      <c r="AG10" s="14">
        <f t="shared" si="10"/>
        <v>4416</v>
      </c>
      <c r="AH10" s="14">
        <v>300</v>
      </c>
      <c r="AI10" s="17">
        <v>881</v>
      </c>
      <c r="AJ10" s="14">
        <f t="shared" si="11"/>
        <v>5297</v>
      </c>
      <c r="AK10" s="14">
        <v>1000</v>
      </c>
      <c r="AL10" s="17">
        <v>134</v>
      </c>
      <c r="AM10" s="14">
        <f t="shared" si="12"/>
        <v>5431</v>
      </c>
      <c r="AN10" s="14">
        <v>500</v>
      </c>
      <c r="AO10" s="17">
        <v>86</v>
      </c>
      <c r="AP10" s="14">
        <f t="shared" si="13"/>
        <v>5517</v>
      </c>
      <c r="AQ10" s="14">
        <v>200</v>
      </c>
      <c r="AR10" s="17">
        <v>753</v>
      </c>
      <c r="AS10" s="18">
        <f t="shared" si="14"/>
        <v>6270</v>
      </c>
      <c r="AT10" s="22"/>
      <c r="AU10" s="23"/>
      <c r="AV10" s="23"/>
      <c r="AW10" s="23"/>
      <c r="AX10" s="24"/>
      <c r="AY10" s="24"/>
      <c r="AZ10" s="24"/>
      <c r="BA10" s="24"/>
      <c r="BB10" s="24"/>
      <c r="BC10" s="24"/>
      <c r="BD10" s="24"/>
      <c r="BE10" s="24"/>
      <c r="BF10" s="24"/>
    </row>
    <row r="11" spans="1:58" ht="71.25" customHeight="1" x14ac:dyDescent="0.2">
      <c r="A11" s="9" t="s">
        <v>33</v>
      </c>
      <c r="B11" s="20" t="s">
        <v>37</v>
      </c>
      <c r="C11" s="11" t="s">
        <v>38</v>
      </c>
      <c r="D11" s="12" t="s">
        <v>30</v>
      </c>
      <c r="E11" s="21" t="s">
        <v>36</v>
      </c>
      <c r="F11" s="12" t="s">
        <v>39</v>
      </c>
      <c r="G11" s="13">
        <f>+J11+M11+P11+S11+V11+Y11+AB11+AE11+$AH$11+$AK$11+$AN$11+$AQ$11</f>
        <v>29200</v>
      </c>
      <c r="H11" s="14">
        <f t="shared" si="1"/>
        <v>42896</v>
      </c>
      <c r="I11" s="15">
        <f t="shared" si="2"/>
        <v>1.469041095890411</v>
      </c>
      <c r="J11" s="25">
        <v>850</v>
      </c>
      <c r="K11" s="26">
        <v>2275</v>
      </c>
      <c r="L11" s="14">
        <f t="shared" si="3"/>
        <v>2275</v>
      </c>
      <c r="M11" s="25">
        <v>1500</v>
      </c>
      <c r="N11" s="26">
        <v>2647</v>
      </c>
      <c r="O11" s="14">
        <f t="shared" si="4"/>
        <v>4922</v>
      </c>
      <c r="P11" s="25">
        <v>2100</v>
      </c>
      <c r="Q11" s="27">
        <v>5473</v>
      </c>
      <c r="R11" s="14">
        <f t="shared" si="5"/>
        <v>10395</v>
      </c>
      <c r="S11" s="25">
        <v>3500</v>
      </c>
      <c r="T11" s="27">
        <v>6547</v>
      </c>
      <c r="U11" s="14">
        <f t="shared" si="6"/>
        <v>16942</v>
      </c>
      <c r="V11" s="25">
        <v>2800</v>
      </c>
      <c r="W11" s="27">
        <v>3927</v>
      </c>
      <c r="X11" s="14">
        <f t="shared" si="7"/>
        <v>20869</v>
      </c>
      <c r="Y11" s="25">
        <v>3100</v>
      </c>
      <c r="Z11" s="27">
        <v>6304</v>
      </c>
      <c r="AA11" s="14">
        <f t="shared" si="8"/>
        <v>27173</v>
      </c>
      <c r="AB11" s="25">
        <v>3600</v>
      </c>
      <c r="AC11" s="27">
        <v>4015</v>
      </c>
      <c r="AD11" s="14">
        <f t="shared" si="9"/>
        <v>31188</v>
      </c>
      <c r="AE11" s="25">
        <v>3600</v>
      </c>
      <c r="AF11" s="27">
        <v>2772</v>
      </c>
      <c r="AG11" s="14">
        <f t="shared" si="10"/>
        <v>33960</v>
      </c>
      <c r="AH11" s="25">
        <v>1550</v>
      </c>
      <c r="AI11" s="27">
        <v>2763</v>
      </c>
      <c r="AJ11" s="14">
        <f t="shared" si="11"/>
        <v>36723</v>
      </c>
      <c r="AK11" s="25">
        <v>2000</v>
      </c>
      <c r="AL11" s="27">
        <v>2189</v>
      </c>
      <c r="AM11" s="14">
        <f t="shared" si="12"/>
        <v>38912</v>
      </c>
      <c r="AN11" s="25">
        <v>2400</v>
      </c>
      <c r="AO11" s="27">
        <v>1847</v>
      </c>
      <c r="AP11" s="14">
        <f t="shared" si="13"/>
        <v>40759</v>
      </c>
      <c r="AQ11" s="25">
        <v>2200</v>
      </c>
      <c r="AR11" s="27">
        <v>2137</v>
      </c>
      <c r="AS11" s="18">
        <f t="shared" si="14"/>
        <v>42896</v>
      </c>
      <c r="AT11" s="22"/>
      <c r="AU11" s="23"/>
      <c r="AV11" s="23"/>
      <c r="AW11" s="23"/>
      <c r="AX11" s="24"/>
      <c r="AY11" s="24"/>
      <c r="AZ11" s="24"/>
      <c r="BA11" s="24"/>
      <c r="BB11" s="24"/>
      <c r="BC11" s="24"/>
      <c r="BD11" s="24"/>
      <c r="BE11" s="24"/>
      <c r="BF11" s="24"/>
    </row>
    <row r="12" spans="1:58" ht="81" customHeight="1" x14ac:dyDescent="0.2">
      <c r="A12" s="9"/>
      <c r="B12" s="20" t="s">
        <v>40</v>
      </c>
      <c r="C12" s="11" t="s">
        <v>41</v>
      </c>
      <c r="D12" s="12" t="s">
        <v>30</v>
      </c>
      <c r="E12" s="21" t="s">
        <v>36</v>
      </c>
      <c r="F12" s="12" t="s">
        <v>39</v>
      </c>
      <c r="G12" s="13">
        <f>+J12+M12+P12+S12+V12+Y12+AB12+AE12+$AH$12+$AK$12+$AN$12+$AQ$12</f>
        <v>850</v>
      </c>
      <c r="H12" s="14">
        <f t="shared" si="1"/>
        <v>923</v>
      </c>
      <c r="I12" s="15">
        <f t="shared" si="2"/>
        <v>1.0858823529411765</v>
      </c>
      <c r="J12" s="14">
        <v>320</v>
      </c>
      <c r="K12" s="28">
        <v>341</v>
      </c>
      <c r="L12" s="14">
        <f t="shared" si="3"/>
        <v>341</v>
      </c>
      <c r="M12" s="14">
        <v>160</v>
      </c>
      <c r="N12" s="16">
        <v>175</v>
      </c>
      <c r="O12" s="14">
        <f t="shared" si="4"/>
        <v>516</v>
      </c>
      <c r="P12" s="14">
        <v>0</v>
      </c>
      <c r="Q12" s="17">
        <v>0</v>
      </c>
      <c r="R12" s="14">
        <f t="shared" si="5"/>
        <v>516</v>
      </c>
      <c r="S12" s="14">
        <v>0</v>
      </c>
      <c r="T12" s="17">
        <v>0</v>
      </c>
      <c r="U12" s="14">
        <f t="shared" si="6"/>
        <v>516</v>
      </c>
      <c r="V12" s="14">
        <v>0</v>
      </c>
      <c r="W12" s="17">
        <v>0</v>
      </c>
      <c r="X12" s="14">
        <f t="shared" si="7"/>
        <v>516</v>
      </c>
      <c r="Y12" s="14">
        <v>0</v>
      </c>
      <c r="Z12" s="17">
        <v>0</v>
      </c>
      <c r="AA12" s="14">
        <f t="shared" si="8"/>
        <v>516</v>
      </c>
      <c r="AB12" s="14">
        <v>0</v>
      </c>
      <c r="AC12" s="17">
        <v>35</v>
      </c>
      <c r="AD12" s="14">
        <f t="shared" si="9"/>
        <v>551</v>
      </c>
      <c r="AE12" s="14">
        <v>135</v>
      </c>
      <c r="AF12" s="17">
        <v>114</v>
      </c>
      <c r="AG12" s="14">
        <f t="shared" si="10"/>
        <v>665</v>
      </c>
      <c r="AH12" s="14">
        <v>235</v>
      </c>
      <c r="AI12" s="17">
        <v>258</v>
      </c>
      <c r="AJ12" s="14">
        <f t="shared" si="11"/>
        <v>923</v>
      </c>
      <c r="AK12" s="14">
        <v>0</v>
      </c>
      <c r="AL12" s="17">
        <v>0</v>
      </c>
      <c r="AM12" s="14">
        <f t="shared" si="12"/>
        <v>923</v>
      </c>
      <c r="AN12" s="14">
        <v>0</v>
      </c>
      <c r="AO12" s="17">
        <v>0</v>
      </c>
      <c r="AP12" s="14">
        <f t="shared" si="13"/>
        <v>923</v>
      </c>
      <c r="AQ12" s="14">
        <v>0</v>
      </c>
      <c r="AR12" s="17">
        <v>0</v>
      </c>
      <c r="AS12" s="18">
        <f t="shared" si="14"/>
        <v>923</v>
      </c>
    </row>
    <row r="13" spans="1:58" ht="73.5" customHeight="1" x14ac:dyDescent="0.2">
      <c r="A13" s="9"/>
      <c r="B13" s="20" t="s">
        <v>42</v>
      </c>
      <c r="C13" s="11" t="s">
        <v>43</v>
      </c>
      <c r="D13" s="12" t="s">
        <v>30</v>
      </c>
      <c r="E13" s="21" t="s">
        <v>44</v>
      </c>
      <c r="F13" s="12" t="s">
        <v>32</v>
      </c>
      <c r="G13" s="13">
        <f t="shared" ref="G13:G18" si="15">+J13+M13+P13+S13+V13+Y13+AB13+AE13+AH13+AK13+AN13+AQ13</f>
        <v>12</v>
      </c>
      <c r="H13" s="14">
        <f t="shared" si="1"/>
        <v>12</v>
      </c>
      <c r="I13" s="15">
        <f t="shared" si="2"/>
        <v>1</v>
      </c>
      <c r="J13" s="14">
        <v>1</v>
      </c>
      <c r="K13" s="28">
        <v>1</v>
      </c>
      <c r="L13" s="14">
        <f t="shared" si="3"/>
        <v>1</v>
      </c>
      <c r="M13" s="14">
        <v>1</v>
      </c>
      <c r="N13" s="16">
        <v>1</v>
      </c>
      <c r="O13" s="14">
        <f t="shared" si="4"/>
        <v>2</v>
      </c>
      <c r="P13" s="14">
        <v>1</v>
      </c>
      <c r="Q13" s="17">
        <v>1</v>
      </c>
      <c r="R13" s="14">
        <f t="shared" si="5"/>
        <v>3</v>
      </c>
      <c r="S13" s="14">
        <v>1</v>
      </c>
      <c r="T13" s="17">
        <v>1</v>
      </c>
      <c r="U13" s="14">
        <f t="shared" si="6"/>
        <v>4</v>
      </c>
      <c r="V13" s="14">
        <v>1</v>
      </c>
      <c r="W13" s="17">
        <v>1</v>
      </c>
      <c r="X13" s="14">
        <f t="shared" si="7"/>
        <v>5</v>
      </c>
      <c r="Y13" s="14">
        <v>1</v>
      </c>
      <c r="Z13" s="17">
        <v>1</v>
      </c>
      <c r="AA13" s="14">
        <f t="shared" si="8"/>
        <v>6</v>
      </c>
      <c r="AB13" s="14">
        <v>1</v>
      </c>
      <c r="AC13" s="17">
        <v>1</v>
      </c>
      <c r="AD13" s="14">
        <f t="shared" si="9"/>
        <v>7</v>
      </c>
      <c r="AE13" s="14">
        <v>1</v>
      </c>
      <c r="AF13" s="17">
        <v>1</v>
      </c>
      <c r="AG13" s="14">
        <f t="shared" si="10"/>
        <v>8</v>
      </c>
      <c r="AH13" s="14">
        <v>1</v>
      </c>
      <c r="AI13" s="17">
        <v>1</v>
      </c>
      <c r="AJ13" s="14">
        <f t="shared" si="11"/>
        <v>9</v>
      </c>
      <c r="AK13" s="14">
        <v>1</v>
      </c>
      <c r="AL13" s="17">
        <v>1</v>
      </c>
      <c r="AM13" s="14">
        <f t="shared" si="12"/>
        <v>10</v>
      </c>
      <c r="AN13" s="14">
        <v>1</v>
      </c>
      <c r="AO13" s="17">
        <v>1</v>
      </c>
      <c r="AP13" s="14">
        <f t="shared" si="13"/>
        <v>11</v>
      </c>
      <c r="AQ13" s="14">
        <v>1</v>
      </c>
      <c r="AR13" s="17">
        <v>1</v>
      </c>
      <c r="AS13" s="18">
        <f t="shared" si="14"/>
        <v>12</v>
      </c>
    </row>
    <row r="14" spans="1:58" ht="60" customHeight="1" x14ac:dyDescent="0.2">
      <c r="A14" s="9"/>
      <c r="B14" s="29" t="s">
        <v>45</v>
      </c>
      <c r="C14" s="30" t="s">
        <v>46</v>
      </c>
      <c r="D14" s="31" t="s">
        <v>47</v>
      </c>
      <c r="E14" s="32" t="s">
        <v>48</v>
      </c>
      <c r="F14" s="12" t="s">
        <v>32</v>
      </c>
      <c r="G14" s="13">
        <f t="shared" si="15"/>
        <v>2</v>
      </c>
      <c r="H14" s="14">
        <f t="shared" si="1"/>
        <v>2</v>
      </c>
      <c r="I14" s="15">
        <f t="shared" si="2"/>
        <v>1</v>
      </c>
      <c r="J14" s="14">
        <v>0</v>
      </c>
      <c r="K14" s="28">
        <v>0</v>
      </c>
      <c r="L14" s="14">
        <f t="shared" si="3"/>
        <v>0</v>
      </c>
      <c r="M14" s="14">
        <v>2</v>
      </c>
      <c r="N14" s="16">
        <v>0</v>
      </c>
      <c r="O14" s="14">
        <f t="shared" si="4"/>
        <v>0</v>
      </c>
      <c r="P14" s="14">
        <v>0</v>
      </c>
      <c r="Q14" s="17">
        <v>0</v>
      </c>
      <c r="R14" s="14">
        <f t="shared" si="5"/>
        <v>0</v>
      </c>
      <c r="S14" s="14">
        <v>0</v>
      </c>
      <c r="T14" s="17">
        <v>0</v>
      </c>
      <c r="U14" s="14">
        <f t="shared" si="6"/>
        <v>0</v>
      </c>
      <c r="V14" s="14">
        <v>0</v>
      </c>
      <c r="W14" s="17">
        <v>0</v>
      </c>
      <c r="X14" s="14">
        <f t="shared" si="7"/>
        <v>0</v>
      </c>
      <c r="Y14" s="14">
        <v>0</v>
      </c>
      <c r="Z14" s="17">
        <v>0</v>
      </c>
      <c r="AA14" s="14">
        <f t="shared" si="8"/>
        <v>0</v>
      </c>
      <c r="AB14" s="14">
        <v>0</v>
      </c>
      <c r="AC14" s="17">
        <v>0</v>
      </c>
      <c r="AD14" s="14">
        <f t="shared" si="9"/>
        <v>0</v>
      </c>
      <c r="AE14" s="14">
        <v>0</v>
      </c>
      <c r="AF14" s="17">
        <v>0</v>
      </c>
      <c r="AG14" s="14">
        <f t="shared" si="10"/>
        <v>0</v>
      </c>
      <c r="AH14" s="14">
        <v>0</v>
      </c>
      <c r="AI14" s="17">
        <v>0</v>
      </c>
      <c r="AJ14" s="14">
        <f t="shared" si="11"/>
        <v>0</v>
      </c>
      <c r="AK14" s="14">
        <v>0</v>
      </c>
      <c r="AL14" s="17">
        <v>0</v>
      </c>
      <c r="AM14" s="14">
        <f t="shared" si="12"/>
        <v>0</v>
      </c>
      <c r="AN14" s="14">
        <v>0</v>
      </c>
      <c r="AO14" s="17">
        <v>0</v>
      </c>
      <c r="AP14" s="14">
        <f t="shared" si="13"/>
        <v>0</v>
      </c>
      <c r="AQ14" s="14">
        <v>0</v>
      </c>
      <c r="AR14" s="17">
        <v>2</v>
      </c>
      <c r="AS14" s="18">
        <f t="shared" si="14"/>
        <v>2</v>
      </c>
    </row>
    <row r="15" spans="1:58" ht="27" x14ac:dyDescent="0.2">
      <c r="A15" s="9"/>
      <c r="B15" s="144" t="s">
        <v>49</v>
      </c>
      <c r="C15" s="11" t="s">
        <v>50</v>
      </c>
      <c r="D15" s="12" t="s">
        <v>30</v>
      </c>
      <c r="E15" s="21" t="s">
        <v>51</v>
      </c>
      <c r="F15" s="33" t="s">
        <v>32</v>
      </c>
      <c r="G15" s="13">
        <f t="shared" si="15"/>
        <v>12</v>
      </c>
      <c r="H15" s="14">
        <f t="shared" si="1"/>
        <v>12</v>
      </c>
      <c r="I15" s="15">
        <f t="shared" si="2"/>
        <v>1</v>
      </c>
      <c r="J15" s="14">
        <v>1</v>
      </c>
      <c r="K15" s="28">
        <v>1</v>
      </c>
      <c r="L15" s="14">
        <f t="shared" si="3"/>
        <v>1</v>
      </c>
      <c r="M15" s="14">
        <v>1</v>
      </c>
      <c r="N15" s="16">
        <v>1</v>
      </c>
      <c r="O15" s="14">
        <f t="shared" si="4"/>
        <v>2</v>
      </c>
      <c r="P15" s="14">
        <v>1</v>
      </c>
      <c r="Q15" s="17">
        <v>1</v>
      </c>
      <c r="R15" s="14">
        <f t="shared" si="5"/>
        <v>3</v>
      </c>
      <c r="S15" s="14">
        <v>1</v>
      </c>
      <c r="T15" s="17">
        <v>1</v>
      </c>
      <c r="U15" s="14">
        <f t="shared" si="6"/>
        <v>4</v>
      </c>
      <c r="V15" s="14">
        <v>1</v>
      </c>
      <c r="W15" s="17">
        <v>1</v>
      </c>
      <c r="X15" s="14">
        <f t="shared" si="7"/>
        <v>5</v>
      </c>
      <c r="Y15" s="14">
        <v>1</v>
      </c>
      <c r="Z15" s="17">
        <v>1</v>
      </c>
      <c r="AA15" s="14">
        <f t="shared" si="8"/>
        <v>6</v>
      </c>
      <c r="AB15" s="14">
        <v>1</v>
      </c>
      <c r="AC15" s="17">
        <v>1</v>
      </c>
      <c r="AD15" s="14">
        <f t="shared" si="9"/>
        <v>7</v>
      </c>
      <c r="AE15" s="14">
        <v>1</v>
      </c>
      <c r="AF15" s="17">
        <v>1</v>
      </c>
      <c r="AG15" s="14">
        <f t="shared" si="10"/>
        <v>8</v>
      </c>
      <c r="AH15" s="14">
        <v>1</v>
      </c>
      <c r="AI15" s="17">
        <v>1</v>
      </c>
      <c r="AJ15" s="14">
        <f t="shared" si="11"/>
        <v>9</v>
      </c>
      <c r="AK15" s="14">
        <v>1</v>
      </c>
      <c r="AL15" s="17">
        <v>1</v>
      </c>
      <c r="AM15" s="14">
        <f t="shared" si="12"/>
        <v>10</v>
      </c>
      <c r="AN15" s="14">
        <v>1</v>
      </c>
      <c r="AO15" s="17">
        <v>1</v>
      </c>
      <c r="AP15" s="14">
        <f t="shared" si="13"/>
        <v>11</v>
      </c>
      <c r="AQ15" s="14">
        <v>1</v>
      </c>
      <c r="AR15" s="17">
        <v>1</v>
      </c>
      <c r="AS15" s="18">
        <f t="shared" si="14"/>
        <v>12</v>
      </c>
    </row>
    <row r="16" spans="1:58" ht="50.25" customHeight="1" x14ac:dyDescent="0.2">
      <c r="A16" s="34" t="s">
        <v>33</v>
      </c>
      <c r="B16" s="129"/>
      <c r="C16" s="11" t="s">
        <v>52</v>
      </c>
      <c r="D16" s="12" t="s">
        <v>30</v>
      </c>
      <c r="E16" s="21" t="s">
        <v>53</v>
      </c>
      <c r="F16" s="33" t="s">
        <v>32</v>
      </c>
      <c r="G16" s="13">
        <f t="shared" si="15"/>
        <v>12</v>
      </c>
      <c r="H16" s="14">
        <f t="shared" si="1"/>
        <v>12</v>
      </c>
      <c r="I16" s="15">
        <f t="shared" si="2"/>
        <v>1</v>
      </c>
      <c r="J16" s="14">
        <v>1</v>
      </c>
      <c r="K16" s="28">
        <v>1</v>
      </c>
      <c r="L16" s="14">
        <f t="shared" si="3"/>
        <v>1</v>
      </c>
      <c r="M16" s="14">
        <v>1</v>
      </c>
      <c r="N16" s="16">
        <v>1</v>
      </c>
      <c r="O16" s="14">
        <f t="shared" si="4"/>
        <v>2</v>
      </c>
      <c r="P16" s="14">
        <v>1</v>
      </c>
      <c r="Q16" s="17">
        <v>1</v>
      </c>
      <c r="R16" s="14">
        <f t="shared" si="5"/>
        <v>3</v>
      </c>
      <c r="S16" s="14">
        <v>1</v>
      </c>
      <c r="T16" s="17">
        <v>1</v>
      </c>
      <c r="U16" s="14">
        <f t="shared" si="6"/>
        <v>4</v>
      </c>
      <c r="V16" s="14">
        <v>1</v>
      </c>
      <c r="W16" s="17">
        <v>1</v>
      </c>
      <c r="X16" s="14">
        <f t="shared" si="7"/>
        <v>5</v>
      </c>
      <c r="Y16" s="14">
        <v>1</v>
      </c>
      <c r="Z16" s="17">
        <v>1</v>
      </c>
      <c r="AA16" s="14">
        <f t="shared" si="8"/>
        <v>6</v>
      </c>
      <c r="AB16" s="14">
        <v>1</v>
      </c>
      <c r="AC16" s="17">
        <v>1</v>
      </c>
      <c r="AD16" s="14">
        <f t="shared" si="9"/>
        <v>7</v>
      </c>
      <c r="AE16" s="14">
        <v>1</v>
      </c>
      <c r="AF16" s="17">
        <v>1</v>
      </c>
      <c r="AG16" s="14">
        <f t="shared" si="10"/>
        <v>8</v>
      </c>
      <c r="AH16" s="14">
        <v>1</v>
      </c>
      <c r="AI16" s="17">
        <v>1</v>
      </c>
      <c r="AJ16" s="14">
        <f t="shared" si="11"/>
        <v>9</v>
      </c>
      <c r="AK16" s="14">
        <v>1</v>
      </c>
      <c r="AL16" s="17">
        <v>1</v>
      </c>
      <c r="AM16" s="14">
        <f t="shared" si="12"/>
        <v>10</v>
      </c>
      <c r="AN16" s="14">
        <v>1</v>
      </c>
      <c r="AO16" s="17">
        <v>1</v>
      </c>
      <c r="AP16" s="14">
        <f t="shared" si="13"/>
        <v>11</v>
      </c>
      <c r="AQ16" s="14">
        <v>1</v>
      </c>
      <c r="AR16" s="17">
        <v>1</v>
      </c>
      <c r="AS16" s="18">
        <f t="shared" si="14"/>
        <v>12</v>
      </c>
      <c r="AT16" s="23"/>
      <c r="AU16" s="23"/>
      <c r="AV16" s="23"/>
      <c r="AW16" s="23"/>
      <c r="AX16" s="24"/>
      <c r="AY16" s="24"/>
      <c r="AZ16" s="24"/>
      <c r="BA16" s="24"/>
      <c r="BB16" s="24"/>
      <c r="BC16" s="24"/>
      <c r="BD16" s="24"/>
      <c r="BE16" s="24"/>
      <c r="BF16" s="24"/>
    </row>
    <row r="17" spans="1:58" ht="51.75" customHeight="1" x14ac:dyDescent="0.2">
      <c r="A17" s="35"/>
      <c r="B17" s="129"/>
      <c r="C17" s="11" t="s">
        <v>54</v>
      </c>
      <c r="D17" s="12" t="s">
        <v>30</v>
      </c>
      <c r="E17" s="21" t="s">
        <v>55</v>
      </c>
      <c r="F17" s="33" t="s">
        <v>32</v>
      </c>
      <c r="G17" s="13">
        <f t="shared" si="15"/>
        <v>25</v>
      </c>
      <c r="H17" s="14">
        <f t="shared" si="1"/>
        <v>25</v>
      </c>
      <c r="I17" s="15">
        <f t="shared" si="2"/>
        <v>1</v>
      </c>
      <c r="J17" s="14">
        <v>2</v>
      </c>
      <c r="K17" s="16">
        <v>2</v>
      </c>
      <c r="L17" s="14">
        <f t="shared" si="3"/>
        <v>2</v>
      </c>
      <c r="M17" s="14">
        <v>2</v>
      </c>
      <c r="N17" s="16">
        <v>2</v>
      </c>
      <c r="O17" s="14">
        <f t="shared" si="4"/>
        <v>4</v>
      </c>
      <c r="P17" s="14">
        <v>2</v>
      </c>
      <c r="Q17" s="17">
        <v>2</v>
      </c>
      <c r="R17" s="14">
        <f t="shared" si="5"/>
        <v>6</v>
      </c>
      <c r="S17" s="14">
        <v>2</v>
      </c>
      <c r="T17" s="17">
        <v>2</v>
      </c>
      <c r="U17" s="14">
        <f t="shared" si="6"/>
        <v>8</v>
      </c>
      <c r="V17" s="14">
        <v>2</v>
      </c>
      <c r="W17" s="17">
        <v>2</v>
      </c>
      <c r="X17" s="14">
        <f t="shared" si="7"/>
        <v>10</v>
      </c>
      <c r="Y17" s="14">
        <v>2</v>
      </c>
      <c r="Z17" s="17">
        <v>2</v>
      </c>
      <c r="AA17" s="14">
        <f t="shared" si="8"/>
        <v>12</v>
      </c>
      <c r="AB17" s="14">
        <v>2</v>
      </c>
      <c r="AC17" s="17">
        <v>2</v>
      </c>
      <c r="AD17" s="14">
        <f t="shared" si="9"/>
        <v>14</v>
      </c>
      <c r="AE17" s="14">
        <v>2</v>
      </c>
      <c r="AF17" s="17">
        <v>2</v>
      </c>
      <c r="AG17" s="14">
        <f t="shared" si="10"/>
        <v>16</v>
      </c>
      <c r="AH17" s="14">
        <v>2</v>
      </c>
      <c r="AI17" s="17">
        <v>2</v>
      </c>
      <c r="AJ17" s="14">
        <f t="shared" si="11"/>
        <v>18</v>
      </c>
      <c r="AK17" s="14">
        <v>2</v>
      </c>
      <c r="AL17" s="17">
        <v>2</v>
      </c>
      <c r="AM17" s="14">
        <f t="shared" si="12"/>
        <v>20</v>
      </c>
      <c r="AN17" s="14">
        <v>2</v>
      </c>
      <c r="AO17" s="17">
        <v>2</v>
      </c>
      <c r="AP17" s="14">
        <f t="shared" si="13"/>
        <v>22</v>
      </c>
      <c r="AQ17" s="14">
        <v>3</v>
      </c>
      <c r="AR17" s="17">
        <v>3</v>
      </c>
      <c r="AS17" s="18">
        <f t="shared" si="14"/>
        <v>25</v>
      </c>
      <c r="AT17" s="24"/>
      <c r="AU17" s="24"/>
      <c r="AV17" s="24"/>
      <c r="AW17" s="24"/>
      <c r="AX17" s="24"/>
      <c r="AY17" s="24"/>
      <c r="AZ17" s="24"/>
      <c r="BA17" s="24"/>
      <c r="BB17" s="24"/>
      <c r="BC17" s="24"/>
      <c r="BD17" s="24"/>
      <c r="BE17" s="24"/>
      <c r="BF17" s="24"/>
    </row>
    <row r="18" spans="1:58" ht="64.5" customHeight="1" x14ac:dyDescent="0.2">
      <c r="A18" s="35"/>
      <c r="B18" s="145"/>
      <c r="C18" s="36" t="s">
        <v>56</v>
      </c>
      <c r="D18" s="37" t="s">
        <v>30</v>
      </c>
      <c r="E18" s="38" t="s">
        <v>57</v>
      </c>
      <c r="F18" s="39" t="s">
        <v>32</v>
      </c>
      <c r="G18" s="40">
        <f t="shared" si="15"/>
        <v>12</v>
      </c>
      <c r="H18" s="41">
        <f t="shared" si="1"/>
        <v>12</v>
      </c>
      <c r="I18" s="42">
        <f t="shared" si="2"/>
        <v>1</v>
      </c>
      <c r="J18" s="41">
        <v>1</v>
      </c>
      <c r="K18" s="43">
        <v>1</v>
      </c>
      <c r="L18" s="14">
        <f t="shared" si="3"/>
        <v>1</v>
      </c>
      <c r="M18" s="41">
        <v>1</v>
      </c>
      <c r="N18" s="43">
        <v>1</v>
      </c>
      <c r="O18" s="14">
        <f t="shared" si="4"/>
        <v>2</v>
      </c>
      <c r="P18" s="41">
        <v>1</v>
      </c>
      <c r="Q18" s="44">
        <v>1</v>
      </c>
      <c r="R18" s="14">
        <f t="shared" si="5"/>
        <v>3</v>
      </c>
      <c r="S18" s="41">
        <v>1</v>
      </c>
      <c r="T18" s="44">
        <v>1</v>
      </c>
      <c r="U18" s="14">
        <f t="shared" si="6"/>
        <v>4</v>
      </c>
      <c r="V18" s="41">
        <v>1</v>
      </c>
      <c r="W18" s="44">
        <v>1</v>
      </c>
      <c r="X18" s="14">
        <f t="shared" si="7"/>
        <v>5</v>
      </c>
      <c r="Y18" s="41">
        <v>1</v>
      </c>
      <c r="Z18" s="44">
        <v>1</v>
      </c>
      <c r="AA18" s="14">
        <f t="shared" si="8"/>
        <v>6</v>
      </c>
      <c r="AB18" s="41">
        <v>1</v>
      </c>
      <c r="AC18" s="44">
        <v>1</v>
      </c>
      <c r="AD18" s="14">
        <f t="shared" si="9"/>
        <v>7</v>
      </c>
      <c r="AE18" s="41">
        <v>1</v>
      </c>
      <c r="AF18" s="44">
        <v>1</v>
      </c>
      <c r="AG18" s="14">
        <f t="shared" si="10"/>
        <v>8</v>
      </c>
      <c r="AH18" s="41">
        <v>1</v>
      </c>
      <c r="AI18" s="44">
        <v>1</v>
      </c>
      <c r="AJ18" s="14">
        <f t="shared" si="11"/>
        <v>9</v>
      </c>
      <c r="AK18" s="41">
        <v>1</v>
      </c>
      <c r="AL18" s="44">
        <v>1</v>
      </c>
      <c r="AM18" s="14">
        <f t="shared" si="12"/>
        <v>10</v>
      </c>
      <c r="AN18" s="41">
        <v>1</v>
      </c>
      <c r="AO18" s="44">
        <v>1</v>
      </c>
      <c r="AP18" s="14">
        <f t="shared" si="13"/>
        <v>11</v>
      </c>
      <c r="AQ18" s="41">
        <v>1</v>
      </c>
      <c r="AR18" s="44">
        <v>1</v>
      </c>
      <c r="AS18" s="18">
        <f t="shared" si="14"/>
        <v>12</v>
      </c>
    </row>
    <row r="19" spans="1:58" ht="29.25" customHeight="1" x14ac:dyDescent="0.25">
      <c r="A19" s="45"/>
      <c r="B19" s="23"/>
      <c r="C19" s="46"/>
      <c r="D19" s="45"/>
      <c r="E19" s="45"/>
      <c r="F19" s="45"/>
      <c r="G19" s="47">
        <f t="shared" ref="G19:AS19" si="16">SUM(G9:G18)</f>
        <v>38725</v>
      </c>
      <c r="H19" s="48">
        <f t="shared" si="16"/>
        <v>50645</v>
      </c>
      <c r="I19" s="48">
        <f t="shared" si="16"/>
        <v>10.22357982232667</v>
      </c>
      <c r="J19" s="48">
        <f t="shared" si="16"/>
        <v>1796</v>
      </c>
      <c r="K19" s="49">
        <f t="shared" si="16"/>
        <v>3354</v>
      </c>
      <c r="L19" s="48">
        <f t="shared" si="16"/>
        <v>3354</v>
      </c>
      <c r="M19" s="48">
        <f t="shared" si="16"/>
        <v>2308</v>
      </c>
      <c r="N19" s="49">
        <f t="shared" si="16"/>
        <v>3339</v>
      </c>
      <c r="O19" s="48">
        <f t="shared" si="16"/>
        <v>6693</v>
      </c>
      <c r="P19" s="48">
        <f t="shared" si="16"/>
        <v>2646</v>
      </c>
      <c r="Q19" s="49">
        <f t="shared" si="16"/>
        <v>6124</v>
      </c>
      <c r="R19" s="48">
        <f t="shared" si="16"/>
        <v>12817</v>
      </c>
      <c r="S19" s="48">
        <f t="shared" si="16"/>
        <v>4336</v>
      </c>
      <c r="T19" s="49">
        <f t="shared" si="16"/>
        <v>7302</v>
      </c>
      <c r="U19" s="48">
        <f t="shared" si="16"/>
        <v>20119</v>
      </c>
      <c r="V19" s="48">
        <f t="shared" si="16"/>
        <v>3653</v>
      </c>
      <c r="W19" s="49">
        <f t="shared" si="16"/>
        <v>4331</v>
      </c>
      <c r="X19" s="48">
        <f t="shared" si="16"/>
        <v>24450</v>
      </c>
      <c r="Y19" s="48">
        <f t="shared" si="16"/>
        <v>3718</v>
      </c>
      <c r="Z19" s="49">
        <f t="shared" si="16"/>
        <v>6714</v>
      </c>
      <c r="AA19" s="48">
        <f t="shared" si="16"/>
        <v>31164</v>
      </c>
      <c r="AB19" s="48">
        <f t="shared" si="16"/>
        <v>4691</v>
      </c>
      <c r="AC19" s="49">
        <f t="shared" si="16"/>
        <v>4742</v>
      </c>
      <c r="AD19" s="48">
        <f t="shared" si="16"/>
        <v>35906</v>
      </c>
      <c r="AE19" s="48">
        <f t="shared" si="16"/>
        <v>4990</v>
      </c>
      <c r="AF19" s="49">
        <f t="shared" si="16"/>
        <v>3520</v>
      </c>
      <c r="AG19" s="48">
        <f t="shared" si="16"/>
        <v>39426</v>
      </c>
      <c r="AH19" s="48">
        <f t="shared" si="16"/>
        <v>2136</v>
      </c>
      <c r="AI19" s="49">
        <f t="shared" si="16"/>
        <v>3934</v>
      </c>
      <c r="AJ19" s="48">
        <f t="shared" si="16"/>
        <v>43360</v>
      </c>
      <c r="AK19" s="48">
        <f t="shared" si="16"/>
        <v>3051</v>
      </c>
      <c r="AL19" s="49">
        <f t="shared" si="16"/>
        <v>2363</v>
      </c>
      <c r="AM19" s="48">
        <f t="shared" si="16"/>
        <v>45723</v>
      </c>
      <c r="AN19" s="48">
        <f t="shared" si="16"/>
        <v>2943</v>
      </c>
      <c r="AO19" s="49">
        <f t="shared" si="16"/>
        <v>1978</v>
      </c>
      <c r="AP19" s="48">
        <f t="shared" si="16"/>
        <v>47701</v>
      </c>
      <c r="AQ19" s="48">
        <f t="shared" si="16"/>
        <v>2457</v>
      </c>
      <c r="AR19" s="48">
        <f t="shared" si="16"/>
        <v>2944</v>
      </c>
      <c r="AS19" s="48">
        <f t="shared" si="16"/>
        <v>50645</v>
      </c>
    </row>
    <row r="20" spans="1:58" ht="12.75" customHeight="1" x14ac:dyDescent="0.2">
      <c r="E20" s="134" t="s">
        <v>58</v>
      </c>
      <c r="F20" s="135"/>
      <c r="G20" s="50">
        <v>56872</v>
      </c>
    </row>
    <row r="21" spans="1:58" ht="12.75" customHeight="1" x14ac:dyDescent="0.2">
      <c r="A21" s="146" t="s">
        <v>59</v>
      </c>
      <c r="B21" s="135"/>
      <c r="C21" s="135"/>
      <c r="D21" s="135"/>
      <c r="E21" s="52"/>
      <c r="F21" s="52"/>
      <c r="G21" s="50"/>
      <c r="H21" s="52"/>
      <c r="I21" s="52"/>
      <c r="J21" s="52"/>
      <c r="K21" s="52"/>
      <c r="L21" s="52"/>
      <c r="M21" s="52"/>
      <c r="N21" s="52"/>
      <c r="O21" s="52"/>
      <c r="P21" s="52"/>
      <c r="Q21" s="53"/>
      <c r="R21" s="53"/>
      <c r="S21" s="148" t="s">
        <v>60</v>
      </c>
      <c r="T21" s="135"/>
      <c r="U21" s="135"/>
      <c r="V21" s="135"/>
      <c r="W21" s="135"/>
      <c r="X21" s="135"/>
      <c r="Y21" s="135"/>
      <c r="Z21" s="135"/>
      <c r="AA21" s="135"/>
      <c r="AB21" s="135"/>
      <c r="AC21" s="135"/>
      <c r="AD21" s="135"/>
      <c r="AE21" s="135"/>
      <c r="AF21" s="135"/>
      <c r="AG21" s="135"/>
      <c r="AH21" s="135"/>
      <c r="AI21" s="135"/>
      <c r="AJ21" s="135"/>
      <c r="AK21" s="135"/>
      <c r="AL21" s="135"/>
      <c r="AM21" s="135"/>
      <c r="AN21" s="135"/>
      <c r="AO21" s="135"/>
      <c r="AP21" s="135"/>
      <c r="AQ21" s="135"/>
      <c r="AR21" s="53"/>
      <c r="AS21" s="53"/>
    </row>
    <row r="22" spans="1:58" ht="14.25" customHeight="1" x14ac:dyDescent="0.2">
      <c r="A22" s="53"/>
      <c r="B22" s="54"/>
      <c r="C22" s="54"/>
      <c r="D22" s="52"/>
      <c r="E22" s="52"/>
      <c r="F22" s="52"/>
      <c r="G22" s="52"/>
      <c r="H22" s="52"/>
      <c r="I22" s="55"/>
      <c r="J22" s="52"/>
      <c r="K22" s="52"/>
      <c r="L22" s="52"/>
      <c r="M22" s="52"/>
      <c r="N22" s="52"/>
      <c r="O22" s="52"/>
      <c r="P22" s="52"/>
      <c r="Q22" s="56"/>
      <c r="R22" s="56"/>
      <c r="S22" s="56"/>
      <c r="T22" s="56"/>
      <c r="U22" s="56"/>
      <c r="V22" s="56"/>
      <c r="W22" s="56"/>
      <c r="X22" s="56"/>
      <c r="Y22" s="56"/>
      <c r="Z22" s="56"/>
      <c r="AA22" s="56"/>
      <c r="AB22" s="56"/>
      <c r="AC22" s="57"/>
      <c r="AD22" s="57"/>
      <c r="AE22" s="57"/>
      <c r="AF22" s="56"/>
      <c r="AG22" s="56"/>
      <c r="AH22" s="56"/>
      <c r="AI22" s="56"/>
      <c r="AJ22" s="56"/>
      <c r="AK22" s="56"/>
      <c r="AL22" s="56"/>
      <c r="AM22" s="56"/>
      <c r="AN22" s="56"/>
      <c r="AO22" s="56"/>
      <c r="AP22" s="56"/>
      <c r="AQ22" s="56"/>
      <c r="AR22" s="56"/>
      <c r="AS22" s="56"/>
    </row>
    <row r="23" spans="1:58" ht="16.5" customHeight="1" x14ac:dyDescent="0.2">
      <c r="A23" s="147" t="s">
        <v>61</v>
      </c>
      <c r="B23" s="135"/>
      <c r="C23" s="135"/>
      <c r="D23" s="135"/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8"/>
      <c r="R23" s="58"/>
      <c r="S23" s="147" t="s">
        <v>62</v>
      </c>
      <c r="T23" s="135"/>
      <c r="U23" s="135"/>
      <c r="V23" s="135"/>
      <c r="W23" s="135"/>
      <c r="X23" s="135"/>
      <c r="Y23" s="135"/>
      <c r="Z23" s="135"/>
      <c r="AA23" s="135"/>
      <c r="AB23" s="135"/>
      <c r="AC23" s="135"/>
      <c r="AD23" s="135"/>
      <c r="AE23" s="135"/>
      <c r="AF23" s="135"/>
      <c r="AG23" s="135"/>
      <c r="AH23" s="135"/>
      <c r="AI23" s="135"/>
      <c r="AJ23" s="135"/>
      <c r="AK23" s="135"/>
      <c r="AL23" s="135"/>
      <c r="AM23" s="135"/>
      <c r="AN23" s="135"/>
      <c r="AO23" s="135"/>
      <c r="AP23" s="135"/>
      <c r="AQ23" s="135"/>
      <c r="AR23" s="58"/>
      <c r="AS23" s="58"/>
    </row>
    <row r="24" spans="1:58" ht="15" customHeight="1" x14ac:dyDescent="0.2">
      <c r="A24" s="148" t="s">
        <v>63</v>
      </c>
      <c r="B24" s="135"/>
      <c r="C24" s="135"/>
      <c r="D24" s="135"/>
      <c r="E24" s="52"/>
      <c r="F24" s="52"/>
      <c r="G24" s="52"/>
      <c r="H24" s="52"/>
      <c r="I24" s="55"/>
      <c r="J24" s="52"/>
      <c r="K24" s="52"/>
      <c r="L24" s="52"/>
      <c r="M24" s="52"/>
      <c r="N24" s="52"/>
      <c r="O24" s="52"/>
      <c r="P24" s="52"/>
      <c r="Q24" s="53"/>
      <c r="R24" s="53"/>
      <c r="S24" s="148" t="s">
        <v>64</v>
      </c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5"/>
      <c r="AG24" s="135"/>
      <c r="AH24" s="135"/>
      <c r="AI24" s="135"/>
      <c r="AJ24" s="135"/>
      <c r="AK24" s="135"/>
      <c r="AL24" s="135"/>
      <c r="AM24" s="135"/>
      <c r="AN24" s="135"/>
      <c r="AO24" s="135"/>
      <c r="AP24" s="135"/>
      <c r="AQ24" s="135"/>
      <c r="AR24" s="53"/>
      <c r="AS24" s="53"/>
    </row>
    <row r="25" spans="1:58" ht="17.25" customHeight="1" x14ac:dyDescent="0.2">
      <c r="A25" s="148" t="s">
        <v>65</v>
      </c>
      <c r="B25" s="135"/>
      <c r="C25" s="135"/>
      <c r="D25" s="135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3"/>
      <c r="R25" s="53"/>
      <c r="S25" s="148" t="s">
        <v>66</v>
      </c>
      <c r="T25" s="135"/>
      <c r="U25" s="135"/>
      <c r="V25" s="135"/>
      <c r="W25" s="135"/>
      <c r="X25" s="135"/>
      <c r="Y25" s="135"/>
      <c r="Z25" s="135"/>
      <c r="AA25" s="135"/>
      <c r="AB25" s="135"/>
      <c r="AC25" s="135"/>
      <c r="AD25" s="135"/>
      <c r="AE25" s="135"/>
      <c r="AF25" s="135"/>
      <c r="AG25" s="135"/>
      <c r="AH25" s="135"/>
      <c r="AI25" s="135"/>
      <c r="AJ25" s="135"/>
      <c r="AK25" s="135"/>
      <c r="AL25" s="135"/>
      <c r="AM25" s="135"/>
      <c r="AN25" s="135"/>
      <c r="AO25" s="135"/>
      <c r="AP25" s="135"/>
      <c r="AQ25" s="135"/>
      <c r="AR25" s="53"/>
      <c r="AS25" s="53"/>
    </row>
    <row r="26" spans="1:58" ht="12.75" customHeight="1" x14ac:dyDescent="0.2"/>
    <row r="27" spans="1:58" ht="12.75" customHeight="1" x14ac:dyDescent="0.2">
      <c r="B27" s="148" t="s">
        <v>67</v>
      </c>
      <c r="C27" s="135"/>
      <c r="D27" s="135"/>
      <c r="E27" s="135"/>
      <c r="F27" s="135"/>
      <c r="G27" s="135"/>
      <c r="H27" s="135"/>
      <c r="I27" s="135"/>
      <c r="J27" s="135"/>
      <c r="K27" s="135"/>
      <c r="L27" s="135"/>
      <c r="M27" s="135"/>
      <c r="N27" s="135"/>
      <c r="O27" s="135"/>
      <c r="P27" s="135"/>
      <c r="Q27" s="135"/>
      <c r="R27" s="135"/>
      <c r="S27" s="135"/>
      <c r="T27" s="135"/>
      <c r="U27" s="135"/>
      <c r="V27" s="135"/>
      <c r="W27" s="135"/>
      <c r="X27" s="135"/>
      <c r="Y27" s="135"/>
      <c r="Z27" s="135"/>
      <c r="AA27" s="135"/>
      <c r="AB27" s="135"/>
      <c r="AC27" s="135"/>
      <c r="AD27" s="135"/>
      <c r="AE27" s="135"/>
      <c r="AF27" s="135"/>
      <c r="AG27" s="135"/>
      <c r="AH27" s="135"/>
      <c r="AI27" s="135"/>
      <c r="AJ27" s="135"/>
      <c r="AK27" s="135"/>
      <c r="AL27" s="135"/>
      <c r="AM27" s="135"/>
      <c r="AN27" s="135"/>
      <c r="AO27" s="135"/>
      <c r="AP27" s="135"/>
      <c r="AQ27" s="135"/>
      <c r="AR27" s="53"/>
      <c r="AS27" s="53"/>
    </row>
    <row r="28" spans="1:58" ht="24.75" customHeight="1" x14ac:dyDescent="0.2"/>
    <row r="29" spans="1:58" ht="24.75" customHeight="1" x14ac:dyDescent="0.2">
      <c r="B29" s="149" t="s">
        <v>68</v>
      </c>
      <c r="C29" s="135"/>
      <c r="D29" s="149" t="s">
        <v>69</v>
      </c>
      <c r="E29" s="135"/>
      <c r="F29" s="135"/>
      <c r="G29" s="149" t="s">
        <v>70</v>
      </c>
      <c r="H29" s="135"/>
      <c r="I29" s="135"/>
      <c r="J29" s="135"/>
      <c r="K29" s="135"/>
      <c r="L29" s="135"/>
      <c r="M29" s="135"/>
      <c r="N29" s="135"/>
      <c r="O29" s="135"/>
      <c r="P29" s="135"/>
      <c r="Q29" s="60"/>
      <c r="R29" s="60"/>
      <c r="S29" s="60"/>
      <c r="T29" s="59"/>
      <c r="U29" s="59"/>
      <c r="V29" s="149" t="s">
        <v>71</v>
      </c>
      <c r="W29" s="135"/>
      <c r="X29" s="135"/>
      <c r="Y29" s="135"/>
      <c r="Z29" s="135"/>
      <c r="AA29" s="135"/>
      <c r="AB29" s="135"/>
      <c r="AC29" s="135"/>
      <c r="AD29" s="135"/>
      <c r="AE29" s="135"/>
      <c r="AI29" s="59"/>
      <c r="AJ29" s="59"/>
      <c r="AK29" s="149" t="s">
        <v>72</v>
      </c>
      <c r="AL29" s="135"/>
      <c r="AM29" s="135"/>
      <c r="AN29" s="135"/>
      <c r="AO29" s="135"/>
      <c r="AP29" s="135"/>
      <c r="AQ29" s="135"/>
      <c r="AR29" s="59"/>
      <c r="AS29" s="59"/>
    </row>
    <row r="30" spans="1:58" ht="35.25" customHeight="1" x14ac:dyDescent="0.2">
      <c r="B30" s="146" t="s">
        <v>73</v>
      </c>
      <c r="C30" s="135"/>
      <c r="D30" s="148" t="s">
        <v>74</v>
      </c>
      <c r="E30" s="135"/>
      <c r="F30" s="135"/>
      <c r="G30" s="146" t="s">
        <v>75</v>
      </c>
      <c r="H30" s="135"/>
      <c r="I30" s="135"/>
      <c r="J30" s="135"/>
      <c r="K30" s="135"/>
      <c r="L30" s="135"/>
      <c r="M30" s="135"/>
      <c r="N30" s="135"/>
      <c r="O30" s="135"/>
      <c r="P30" s="135"/>
      <c r="Q30" s="61"/>
      <c r="R30" s="61"/>
      <c r="S30" s="61"/>
      <c r="T30" s="59"/>
      <c r="U30" s="59"/>
      <c r="V30" s="149" t="s">
        <v>76</v>
      </c>
      <c r="W30" s="135"/>
      <c r="X30" s="135"/>
      <c r="Y30" s="135"/>
      <c r="Z30" s="135"/>
      <c r="AA30" s="135"/>
      <c r="AB30" s="135"/>
      <c r="AC30" s="135"/>
      <c r="AD30" s="135"/>
      <c r="AE30" s="135"/>
      <c r="AI30" s="51"/>
      <c r="AJ30" s="51"/>
      <c r="AK30" s="146" t="s">
        <v>77</v>
      </c>
      <c r="AL30" s="135"/>
      <c r="AM30" s="135"/>
      <c r="AN30" s="135"/>
      <c r="AO30" s="135"/>
      <c r="AP30" s="135"/>
      <c r="AQ30" s="135"/>
      <c r="AR30" s="51"/>
      <c r="AS30" s="51"/>
    </row>
    <row r="31" spans="1:58" ht="12.75" customHeight="1" x14ac:dyDescent="0.2"/>
    <row r="32" spans="1:58" ht="12.75" customHeight="1" x14ac:dyDescent="0.2"/>
    <row r="33" ht="12.75" customHeight="1" x14ac:dyDescent="0.2"/>
    <row r="34" ht="12.75" customHeight="1" x14ac:dyDescent="0.2"/>
    <row r="35" ht="12.75" customHeight="1" x14ac:dyDescent="0.2"/>
    <row r="36" ht="12.75" customHeight="1" x14ac:dyDescent="0.2"/>
    <row r="37" ht="12.75" customHeight="1" x14ac:dyDescent="0.2"/>
    <row r="38" ht="12.75" customHeight="1" x14ac:dyDescent="0.2"/>
    <row r="39" ht="12.75" customHeight="1" x14ac:dyDescent="0.2"/>
    <row r="40" ht="12.75" customHeight="1" x14ac:dyDescent="0.2"/>
    <row r="41" ht="12.75" customHeight="1" x14ac:dyDescent="0.2"/>
    <row r="42" ht="12.75" customHeight="1" x14ac:dyDescent="0.2"/>
    <row r="43" ht="12.75" customHeight="1" x14ac:dyDescent="0.2"/>
    <row r="44" ht="12.75" customHeight="1" x14ac:dyDescent="0.2"/>
    <row r="45" ht="12.75" customHeight="1" x14ac:dyDescent="0.2"/>
    <row r="46" ht="12.75" customHeight="1" x14ac:dyDescent="0.2"/>
    <row r="47" ht="12.75" customHeight="1" x14ac:dyDescent="0.2"/>
    <row r="48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2.75" customHeight="1" x14ac:dyDescent="0.2"/>
    <row r="226" ht="12.75" customHeight="1" x14ac:dyDescent="0.2"/>
    <row r="227" ht="12.75" customHeight="1" x14ac:dyDescent="0.2"/>
    <row r="228" ht="12.75" customHeight="1" x14ac:dyDescent="0.2"/>
    <row r="229" ht="12.75" customHeight="1" x14ac:dyDescent="0.2"/>
    <row r="230" ht="12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45">
    <mergeCell ref="A25:D25"/>
    <mergeCell ref="AE7:AG7"/>
    <mergeCell ref="AH7:AJ7"/>
    <mergeCell ref="G6:G7"/>
    <mergeCell ref="H6:H7"/>
    <mergeCell ref="S25:AQ25"/>
    <mergeCell ref="B15:B18"/>
    <mergeCell ref="E20:F20"/>
    <mergeCell ref="A23:D23"/>
    <mergeCell ref="A24:D24"/>
    <mergeCell ref="S21:AQ21"/>
    <mergeCell ref="S23:AQ23"/>
    <mergeCell ref="S24:AQ24"/>
    <mergeCell ref="A3:AQ3"/>
    <mergeCell ref="A4:AS4"/>
    <mergeCell ref="B5:AS5"/>
    <mergeCell ref="A6:A8"/>
    <mergeCell ref="B6:B8"/>
    <mergeCell ref="C6:C8"/>
    <mergeCell ref="J6:AS6"/>
    <mergeCell ref="AQ7:AS7"/>
    <mergeCell ref="AK7:AM7"/>
    <mergeCell ref="AN7:AP7"/>
    <mergeCell ref="E6:E8"/>
    <mergeCell ref="F6:F8"/>
    <mergeCell ref="AB7:AD7"/>
    <mergeCell ref="M7:O7"/>
    <mergeCell ref="P7:R7"/>
    <mergeCell ref="D6:D8"/>
    <mergeCell ref="S7:U7"/>
    <mergeCell ref="V7:X7"/>
    <mergeCell ref="Y7:AA7"/>
    <mergeCell ref="AK29:AQ29"/>
    <mergeCell ref="B30:C30"/>
    <mergeCell ref="D30:F30"/>
    <mergeCell ref="G30:P30"/>
    <mergeCell ref="V30:AE30"/>
    <mergeCell ref="AK30:AQ30"/>
    <mergeCell ref="B29:C29"/>
    <mergeCell ref="D29:F29"/>
    <mergeCell ref="G29:P29"/>
    <mergeCell ref="V29:AE29"/>
    <mergeCell ref="A21:D21"/>
    <mergeCell ref="B27:AQ27"/>
    <mergeCell ref="J7:L7"/>
  </mergeCells>
  <conditionalFormatting sqref="K9">
    <cfRule type="cellIs" dxfId="0" priority="1" operator="greaterThan">
      <formula>"H9"</formula>
    </cfRule>
  </conditionalFormatting>
  <printOptions horizontalCentered="1"/>
  <pageMargins left="0.11811023622047245" right="0.11811023622047245" top="0.55118110236220474" bottom="0.47619047619047616" header="0" footer="0"/>
  <pageSetup scale="47" orientation="landscape" r:id="rId1"/>
  <headerFooter>
    <oddFooter>&amp;CJunta de Gobierno del Centro de Convenciones de Morelia Cuarta Sesión Ordinaria del ejercicio 2021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1000"/>
  <sheetViews>
    <sheetView topLeftCell="B1" workbookViewId="0"/>
  </sheetViews>
  <sheetFormatPr baseColWidth="10" defaultColWidth="14.42578125" defaultRowHeight="15" customHeight="1" x14ac:dyDescent="0.2"/>
  <cols>
    <col min="1" max="1" width="8.85546875" hidden="1" customWidth="1"/>
    <col min="2" max="2" width="39.140625" customWidth="1"/>
    <col min="3" max="3" width="25.85546875" customWidth="1"/>
    <col min="4" max="4" width="12.7109375" customWidth="1"/>
    <col min="5" max="5" width="12.42578125" customWidth="1"/>
    <col min="6" max="6" width="8.7109375" hidden="1" customWidth="1"/>
    <col min="7" max="7" width="10" customWidth="1"/>
    <col min="8" max="8" width="6.5703125" customWidth="1"/>
    <col min="9" max="9" width="5.7109375" customWidth="1"/>
    <col min="10" max="10" width="6.42578125" customWidth="1"/>
    <col min="11" max="11" width="7.7109375" customWidth="1"/>
    <col min="12" max="12" width="8" customWidth="1"/>
    <col min="13" max="13" width="11.7109375" customWidth="1"/>
    <col min="14" max="14" width="8.85546875" customWidth="1"/>
    <col min="15" max="18" width="4.28515625" hidden="1" customWidth="1"/>
    <col min="19" max="19" width="5" hidden="1" customWidth="1"/>
    <col min="20" max="26" width="4.28515625" hidden="1" customWidth="1"/>
  </cols>
  <sheetData>
    <row r="1" spans="1:26" ht="12.75" customHeight="1" x14ac:dyDescent="0.2"/>
    <row r="2" spans="1:26" ht="20.25" customHeight="1" x14ac:dyDescent="0.2">
      <c r="A2" s="124" t="s">
        <v>78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2"/>
    </row>
    <row r="3" spans="1:26" ht="18" x14ac:dyDescent="0.2">
      <c r="A3" s="124" t="s">
        <v>79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2"/>
    </row>
    <row r="4" spans="1:26" ht="18" x14ac:dyDescent="0.2">
      <c r="A4" s="124" t="s">
        <v>80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2"/>
    </row>
    <row r="5" spans="1:26" ht="9" customHeight="1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ht="18" customHeight="1" x14ac:dyDescent="0.2">
      <c r="A6" s="125" t="s">
        <v>3</v>
      </c>
      <c r="B6" s="157" t="s">
        <v>4</v>
      </c>
      <c r="C6" s="152" t="s">
        <v>5</v>
      </c>
      <c r="D6" s="152" t="s">
        <v>6</v>
      </c>
      <c r="E6" s="152" t="s">
        <v>7</v>
      </c>
      <c r="F6" s="152" t="s">
        <v>8</v>
      </c>
      <c r="G6" s="152" t="s">
        <v>9</v>
      </c>
      <c r="H6" s="155" t="s">
        <v>11</v>
      </c>
      <c r="I6" s="156"/>
      <c r="J6" s="155" t="s">
        <v>9</v>
      </c>
      <c r="K6" s="156"/>
      <c r="L6" s="63" t="s">
        <v>24</v>
      </c>
      <c r="M6" s="152" t="s">
        <v>81</v>
      </c>
      <c r="N6" s="64" t="s">
        <v>82</v>
      </c>
      <c r="O6" s="158" t="s">
        <v>83</v>
      </c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60"/>
    </row>
    <row r="7" spans="1:26" ht="27.75" customHeight="1" x14ac:dyDescent="0.2">
      <c r="A7" s="127"/>
      <c r="B7" s="130"/>
      <c r="C7" s="133"/>
      <c r="D7" s="133"/>
      <c r="E7" s="133"/>
      <c r="F7" s="133"/>
      <c r="G7" s="133"/>
      <c r="H7" s="65" t="s">
        <v>23</v>
      </c>
      <c r="I7" s="65" t="s">
        <v>24</v>
      </c>
      <c r="J7" s="65" t="s">
        <v>23</v>
      </c>
      <c r="K7" s="65" t="s">
        <v>24</v>
      </c>
      <c r="L7" s="65" t="s">
        <v>84</v>
      </c>
      <c r="M7" s="133"/>
      <c r="N7" s="66" t="s">
        <v>84</v>
      </c>
      <c r="O7" s="67" t="s">
        <v>85</v>
      </c>
      <c r="P7" s="6" t="s">
        <v>86</v>
      </c>
      <c r="Q7" s="6" t="s">
        <v>87</v>
      </c>
      <c r="R7" s="6" t="s">
        <v>88</v>
      </c>
      <c r="S7" s="6" t="s">
        <v>89</v>
      </c>
      <c r="T7" s="6" t="s">
        <v>90</v>
      </c>
      <c r="U7" s="6" t="s">
        <v>91</v>
      </c>
      <c r="V7" s="6" t="s">
        <v>92</v>
      </c>
      <c r="W7" s="6" t="s">
        <v>93</v>
      </c>
      <c r="X7" s="6" t="s">
        <v>94</v>
      </c>
      <c r="Y7" s="6" t="s">
        <v>95</v>
      </c>
      <c r="Z7" s="6" t="s">
        <v>96</v>
      </c>
    </row>
    <row r="8" spans="1:26" ht="36" customHeight="1" x14ac:dyDescent="0.2">
      <c r="A8" s="9" t="s">
        <v>27</v>
      </c>
      <c r="B8" s="10" t="s">
        <v>28</v>
      </c>
      <c r="C8" s="11" t="s">
        <v>29</v>
      </c>
      <c r="D8" s="12" t="s">
        <v>30</v>
      </c>
      <c r="E8" s="12" t="s">
        <v>97</v>
      </c>
      <c r="F8" s="68" t="s">
        <v>32</v>
      </c>
      <c r="G8" s="69">
        <f>ANUAL!G9</f>
        <v>540</v>
      </c>
      <c r="H8" s="70">
        <f>ANUAL!J9</f>
        <v>20</v>
      </c>
      <c r="I8" s="70">
        <f>ANUAL!K9</f>
        <v>21</v>
      </c>
      <c r="J8" s="69">
        <f>ANUAL!G9</f>
        <v>540</v>
      </c>
      <c r="K8" s="70">
        <f>ANUAL!K9</f>
        <v>21</v>
      </c>
      <c r="L8" s="71">
        <f t="shared" ref="L8:L18" si="0">+K8/J8</f>
        <v>3.888888888888889E-2</v>
      </c>
      <c r="M8" s="69">
        <f t="shared" ref="M8:M17" si="1">+J8-K8</f>
        <v>519</v>
      </c>
      <c r="N8" s="72">
        <f t="shared" ref="N8:N18" si="2">+M8/J8</f>
        <v>0.96111111111111114</v>
      </c>
      <c r="O8" s="73">
        <v>9</v>
      </c>
      <c r="P8" s="74">
        <v>14</v>
      </c>
      <c r="Q8" s="74">
        <v>38</v>
      </c>
      <c r="R8" s="74">
        <v>38</v>
      </c>
      <c r="S8" s="74">
        <v>50</v>
      </c>
      <c r="T8" s="74">
        <v>51</v>
      </c>
      <c r="U8" s="74">
        <v>77</v>
      </c>
      <c r="V8" s="74">
        <v>29</v>
      </c>
      <c r="W8" s="74">
        <v>27</v>
      </c>
      <c r="X8" s="74">
        <v>46</v>
      </c>
      <c r="Y8" s="74">
        <v>38</v>
      </c>
      <c r="Z8" s="74">
        <v>43</v>
      </c>
    </row>
    <row r="9" spans="1:26" ht="32.25" customHeight="1" x14ac:dyDescent="0.2">
      <c r="A9" s="9" t="s">
        <v>33</v>
      </c>
      <c r="B9" s="20" t="s">
        <v>34</v>
      </c>
      <c r="C9" s="11" t="s">
        <v>35</v>
      </c>
      <c r="D9" s="12" t="s">
        <v>30</v>
      </c>
      <c r="E9" s="21" t="s">
        <v>36</v>
      </c>
      <c r="F9" s="68" t="s">
        <v>32</v>
      </c>
      <c r="G9" s="69">
        <f>ANUAL!G10</f>
        <v>8060</v>
      </c>
      <c r="H9" s="70">
        <f>ANUAL!J10</f>
        <v>600</v>
      </c>
      <c r="I9" s="70">
        <f>ANUAL!K10</f>
        <v>711</v>
      </c>
      <c r="J9" s="69">
        <f>ANUAL!G10</f>
        <v>8060</v>
      </c>
      <c r="K9" s="70">
        <f>ANUAL!K10</f>
        <v>711</v>
      </c>
      <c r="L9" s="71">
        <f t="shared" si="0"/>
        <v>8.821339950372209E-2</v>
      </c>
      <c r="M9" s="69">
        <f t="shared" si="1"/>
        <v>7349</v>
      </c>
      <c r="N9" s="72">
        <f t="shared" si="2"/>
        <v>0.91178660049627791</v>
      </c>
      <c r="O9" s="73">
        <f>678+45</f>
        <v>723</v>
      </c>
      <c r="P9" s="74">
        <f>754+45</f>
        <v>799</v>
      </c>
      <c r="Q9" s="74">
        <f>1243+45</f>
        <v>1288</v>
      </c>
      <c r="R9" s="74">
        <f>1256+45</f>
        <v>1301</v>
      </c>
      <c r="S9" s="74">
        <f>4876+45</f>
        <v>4921</v>
      </c>
      <c r="T9" s="74">
        <f>728+45</f>
        <v>773</v>
      </c>
      <c r="U9" s="74">
        <f>1231+45</f>
        <v>1276</v>
      </c>
      <c r="V9" s="74">
        <f>929+45</f>
        <v>974</v>
      </c>
      <c r="W9" s="74">
        <f>553+45</f>
        <v>598</v>
      </c>
      <c r="X9" s="74">
        <f>5024+45</f>
        <v>5069</v>
      </c>
      <c r="Y9" s="74">
        <f>477+45</f>
        <v>522</v>
      </c>
      <c r="Z9" s="74">
        <f>251+45</f>
        <v>296</v>
      </c>
    </row>
    <row r="10" spans="1:26" ht="33" customHeight="1" x14ac:dyDescent="0.2">
      <c r="A10" s="9" t="s">
        <v>33</v>
      </c>
      <c r="B10" s="20" t="s">
        <v>37</v>
      </c>
      <c r="C10" s="11" t="s">
        <v>38</v>
      </c>
      <c r="D10" s="12" t="s">
        <v>30</v>
      </c>
      <c r="E10" s="21" t="s">
        <v>36</v>
      </c>
      <c r="F10" s="68" t="s">
        <v>39</v>
      </c>
      <c r="G10" s="69">
        <f>ANUAL!G11</f>
        <v>29200</v>
      </c>
      <c r="H10" s="70">
        <f>ANUAL!J11</f>
        <v>850</v>
      </c>
      <c r="I10" s="70">
        <f>ANUAL!K11</f>
        <v>2275</v>
      </c>
      <c r="J10" s="69">
        <f>ANUAL!G11</f>
        <v>29200</v>
      </c>
      <c r="K10" s="70">
        <f>ANUAL!K11</f>
        <v>2275</v>
      </c>
      <c r="L10" s="71">
        <f t="shared" si="0"/>
        <v>7.7910958904109595E-2</v>
      </c>
      <c r="M10" s="69">
        <f t="shared" si="1"/>
        <v>26925</v>
      </c>
      <c r="N10" s="72">
        <f t="shared" si="2"/>
        <v>0.9220890410958904</v>
      </c>
      <c r="O10" s="75">
        <v>5489</v>
      </c>
      <c r="P10" s="25">
        <v>3642</v>
      </c>
      <c r="Q10" s="25">
        <v>6028</v>
      </c>
      <c r="R10" s="25">
        <v>5094</v>
      </c>
      <c r="S10" s="25">
        <v>5946</v>
      </c>
      <c r="T10" s="25">
        <v>5653</v>
      </c>
      <c r="U10" s="25">
        <v>6079</v>
      </c>
      <c r="V10" s="25">
        <v>4685</v>
      </c>
      <c r="W10" s="25">
        <v>2587</v>
      </c>
      <c r="X10" s="25">
        <v>2688</v>
      </c>
      <c r="Y10" s="25">
        <v>3642</v>
      </c>
      <c r="Z10" s="25">
        <v>3467</v>
      </c>
    </row>
    <row r="11" spans="1:26" ht="44.25" customHeight="1" x14ac:dyDescent="0.25">
      <c r="A11" s="9"/>
      <c r="B11" s="20" t="s">
        <v>40</v>
      </c>
      <c r="C11" s="11" t="s">
        <v>41</v>
      </c>
      <c r="D11" s="12" t="s">
        <v>30</v>
      </c>
      <c r="E11" s="21" t="s">
        <v>36</v>
      </c>
      <c r="F11" s="76" t="s">
        <v>32</v>
      </c>
      <c r="G11" s="69">
        <f>ANUAL!G12</f>
        <v>850</v>
      </c>
      <c r="H11" s="70">
        <f>ANUAL!J12</f>
        <v>320</v>
      </c>
      <c r="I11" s="70">
        <f>ANUAL!K12</f>
        <v>341</v>
      </c>
      <c r="J11" s="69">
        <f>ANUAL!G12</f>
        <v>850</v>
      </c>
      <c r="K11" s="70">
        <f>ANUAL!K12</f>
        <v>341</v>
      </c>
      <c r="L11" s="71">
        <f t="shared" si="0"/>
        <v>0.4011764705882353</v>
      </c>
      <c r="M11" s="69">
        <f t="shared" si="1"/>
        <v>509</v>
      </c>
      <c r="N11" s="72">
        <f t="shared" si="2"/>
        <v>0.59882352941176475</v>
      </c>
      <c r="O11" s="73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6" ht="31.5" customHeight="1" x14ac:dyDescent="0.25">
      <c r="A12" s="9"/>
      <c r="B12" s="20" t="s">
        <v>42</v>
      </c>
      <c r="C12" s="11" t="s">
        <v>43</v>
      </c>
      <c r="D12" s="12" t="s">
        <v>30</v>
      </c>
      <c r="E12" s="21" t="s">
        <v>44</v>
      </c>
      <c r="F12" s="77" t="s">
        <v>32</v>
      </c>
      <c r="G12" s="69">
        <f>ANUAL!G13</f>
        <v>12</v>
      </c>
      <c r="H12" s="70">
        <f>ANUAL!J13</f>
        <v>1</v>
      </c>
      <c r="I12" s="70">
        <f>ANUAL!K13</f>
        <v>1</v>
      </c>
      <c r="J12" s="69">
        <f>ANUAL!G13</f>
        <v>12</v>
      </c>
      <c r="K12" s="70">
        <f>ANUAL!K13</f>
        <v>1</v>
      </c>
      <c r="L12" s="71">
        <f t="shared" si="0"/>
        <v>8.3333333333333329E-2</v>
      </c>
      <c r="M12" s="69">
        <f t="shared" si="1"/>
        <v>11</v>
      </c>
      <c r="N12" s="72">
        <f t="shared" si="2"/>
        <v>0.91666666666666663</v>
      </c>
      <c r="O12" s="73"/>
      <c r="P12" s="74"/>
      <c r="Q12" s="74"/>
      <c r="R12" s="74"/>
      <c r="S12" s="74"/>
      <c r="T12" s="74"/>
      <c r="U12" s="74"/>
      <c r="V12" s="74"/>
      <c r="W12" s="74"/>
      <c r="X12" s="74"/>
      <c r="Y12" s="74"/>
      <c r="Z12" s="74"/>
    </row>
    <row r="13" spans="1:26" ht="31.5" customHeight="1" x14ac:dyDescent="0.25">
      <c r="A13" s="9"/>
      <c r="B13" s="29" t="s">
        <v>45</v>
      </c>
      <c r="C13" s="30" t="s">
        <v>46</v>
      </c>
      <c r="D13" s="31" t="s">
        <v>47</v>
      </c>
      <c r="E13" s="32" t="s">
        <v>48</v>
      </c>
      <c r="F13" s="77" t="s">
        <v>32</v>
      </c>
      <c r="G13" s="69">
        <f>ANUAL!G14</f>
        <v>2</v>
      </c>
      <c r="H13" s="70">
        <f>ANUAL!J14</f>
        <v>0</v>
      </c>
      <c r="I13" s="70">
        <f>ANUAL!K14</f>
        <v>0</v>
      </c>
      <c r="J13" s="69">
        <f>ANUAL!G14</f>
        <v>2</v>
      </c>
      <c r="K13" s="70">
        <f>ANUAL!K14</f>
        <v>0</v>
      </c>
      <c r="L13" s="71">
        <f t="shared" si="0"/>
        <v>0</v>
      </c>
      <c r="M13" s="69">
        <f t="shared" si="1"/>
        <v>2</v>
      </c>
      <c r="N13" s="72">
        <f t="shared" si="2"/>
        <v>1</v>
      </c>
      <c r="O13" s="73"/>
      <c r="P13" s="74"/>
      <c r="Q13" s="74"/>
      <c r="R13" s="74"/>
      <c r="S13" s="74"/>
      <c r="T13" s="74"/>
      <c r="U13" s="74"/>
      <c r="V13" s="74"/>
      <c r="W13" s="74"/>
      <c r="X13" s="74"/>
      <c r="Y13" s="74"/>
      <c r="Z13" s="74"/>
    </row>
    <row r="14" spans="1:26" ht="30" customHeight="1" x14ac:dyDescent="0.2">
      <c r="A14" s="35"/>
      <c r="B14" s="144" t="s">
        <v>49</v>
      </c>
      <c r="C14" s="11" t="s">
        <v>50</v>
      </c>
      <c r="D14" s="12" t="s">
        <v>30</v>
      </c>
      <c r="E14" s="21" t="s">
        <v>51</v>
      </c>
      <c r="F14" s="78"/>
      <c r="G14" s="69">
        <f>+ANUAL!G15</f>
        <v>12</v>
      </c>
      <c r="H14" s="70">
        <f>ANUAL!J15</f>
        <v>1</v>
      </c>
      <c r="I14" s="70">
        <f>ANUAL!K15</f>
        <v>1</v>
      </c>
      <c r="J14" s="69">
        <f>ANUAL!G15</f>
        <v>12</v>
      </c>
      <c r="K14" s="70">
        <f>ANUAL!K15</f>
        <v>1</v>
      </c>
      <c r="L14" s="79">
        <f t="shared" si="0"/>
        <v>8.3333333333333329E-2</v>
      </c>
      <c r="M14" s="80">
        <f t="shared" si="1"/>
        <v>11</v>
      </c>
      <c r="N14" s="81">
        <f t="shared" si="2"/>
        <v>0.91666666666666663</v>
      </c>
      <c r="O14" s="82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20.25" customHeight="1" x14ac:dyDescent="0.2">
      <c r="A15" s="35"/>
      <c r="B15" s="129"/>
      <c r="C15" s="11" t="s">
        <v>52</v>
      </c>
      <c r="D15" s="12" t="s">
        <v>30</v>
      </c>
      <c r="E15" s="21" t="s">
        <v>53</v>
      </c>
      <c r="F15" s="78"/>
      <c r="G15" s="69">
        <f>+ANUAL!G16</f>
        <v>12</v>
      </c>
      <c r="H15" s="70">
        <f>ANUAL!J16</f>
        <v>1</v>
      </c>
      <c r="I15" s="70">
        <f>ANUAL!K16</f>
        <v>1</v>
      </c>
      <c r="J15" s="69">
        <f>ANUAL!G16</f>
        <v>12</v>
      </c>
      <c r="K15" s="70">
        <f>ANUAL!K16</f>
        <v>1</v>
      </c>
      <c r="L15" s="79">
        <f t="shared" si="0"/>
        <v>8.3333333333333329E-2</v>
      </c>
      <c r="M15" s="80">
        <f t="shared" si="1"/>
        <v>11</v>
      </c>
      <c r="N15" s="81">
        <f t="shared" si="2"/>
        <v>0.91666666666666663</v>
      </c>
      <c r="O15" s="82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ht="31.5" customHeight="1" x14ac:dyDescent="0.2">
      <c r="A16" s="35"/>
      <c r="B16" s="129"/>
      <c r="C16" s="11" t="s">
        <v>54</v>
      </c>
      <c r="D16" s="12" t="s">
        <v>30</v>
      </c>
      <c r="E16" s="21" t="s">
        <v>55</v>
      </c>
      <c r="F16" s="78"/>
      <c r="G16" s="69">
        <f>+ANUAL!G17</f>
        <v>25</v>
      </c>
      <c r="H16" s="70">
        <f>ANUAL!J17</f>
        <v>2</v>
      </c>
      <c r="I16" s="70">
        <f>ANUAL!K17</f>
        <v>2</v>
      </c>
      <c r="J16" s="69">
        <f>ANUAL!G17</f>
        <v>25</v>
      </c>
      <c r="K16" s="70">
        <f>ANUAL!K17</f>
        <v>2</v>
      </c>
      <c r="L16" s="79">
        <f t="shared" si="0"/>
        <v>0.08</v>
      </c>
      <c r="M16" s="80">
        <f t="shared" si="1"/>
        <v>23</v>
      </c>
      <c r="N16" s="81">
        <f t="shared" si="2"/>
        <v>0.92</v>
      </c>
      <c r="O16" s="82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ht="31.5" customHeight="1" x14ac:dyDescent="0.2">
      <c r="A17" s="35"/>
      <c r="B17" s="145"/>
      <c r="C17" s="84" t="s">
        <v>56</v>
      </c>
      <c r="D17" s="37" t="s">
        <v>30</v>
      </c>
      <c r="E17" s="38" t="s">
        <v>57</v>
      </c>
      <c r="F17" s="85"/>
      <c r="G17" s="86">
        <f>+ANUAL!G18</f>
        <v>12</v>
      </c>
      <c r="H17" s="87">
        <f>ANUAL!J18</f>
        <v>1</v>
      </c>
      <c r="I17" s="87">
        <f>ANUAL!K18</f>
        <v>1</v>
      </c>
      <c r="J17" s="86">
        <f>ANUAL!G18</f>
        <v>12</v>
      </c>
      <c r="K17" s="87">
        <f>ANUAL!K18</f>
        <v>1</v>
      </c>
      <c r="L17" s="88">
        <f t="shared" si="0"/>
        <v>8.3333333333333329E-2</v>
      </c>
      <c r="M17" s="89">
        <f t="shared" si="1"/>
        <v>11</v>
      </c>
      <c r="N17" s="90">
        <f t="shared" si="2"/>
        <v>0.91666666666666663</v>
      </c>
      <c r="O17" s="82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ht="21" customHeight="1" x14ac:dyDescent="0.3">
      <c r="A18" s="45"/>
      <c r="B18" s="91"/>
      <c r="C18" s="91"/>
      <c r="D18" s="91"/>
      <c r="E18" s="91"/>
      <c r="F18" s="91"/>
      <c r="G18" s="92">
        <f t="shared" ref="G18:K18" si="3">SUM(G8:G17)</f>
        <v>38725</v>
      </c>
      <c r="H18" s="93">
        <f t="shared" si="3"/>
        <v>1796</v>
      </c>
      <c r="I18" s="93">
        <f t="shared" si="3"/>
        <v>3354</v>
      </c>
      <c r="J18" s="93">
        <f t="shared" si="3"/>
        <v>38725</v>
      </c>
      <c r="K18" s="93">
        <f t="shared" si="3"/>
        <v>3354</v>
      </c>
      <c r="L18" s="94">
        <f t="shared" si="0"/>
        <v>8.6610716591349252E-2</v>
      </c>
      <c r="M18" s="93">
        <f>SUM(M8:M17)</f>
        <v>35371</v>
      </c>
      <c r="N18" s="95">
        <f t="shared" si="2"/>
        <v>0.91338928340865078</v>
      </c>
      <c r="O18" s="96">
        <f t="shared" ref="O18:Z18" si="4">SUM(O8:O13)</f>
        <v>6221</v>
      </c>
      <c r="P18" s="97">
        <f t="shared" si="4"/>
        <v>4455</v>
      </c>
      <c r="Q18" s="97">
        <f t="shared" si="4"/>
        <v>7354</v>
      </c>
      <c r="R18" s="97">
        <f t="shared" si="4"/>
        <v>6433</v>
      </c>
      <c r="S18" s="97">
        <f t="shared" si="4"/>
        <v>10917</v>
      </c>
      <c r="T18" s="97">
        <f t="shared" si="4"/>
        <v>6477</v>
      </c>
      <c r="U18" s="97">
        <f t="shared" si="4"/>
        <v>7432</v>
      </c>
      <c r="V18" s="97">
        <f t="shared" si="4"/>
        <v>5688</v>
      </c>
      <c r="W18" s="97">
        <f t="shared" si="4"/>
        <v>3212</v>
      </c>
      <c r="X18" s="97">
        <f t="shared" si="4"/>
        <v>7803</v>
      </c>
      <c r="Y18" s="97">
        <f t="shared" si="4"/>
        <v>4202</v>
      </c>
      <c r="Z18" s="97">
        <f t="shared" si="4"/>
        <v>3806</v>
      </c>
    </row>
    <row r="19" spans="1:26" ht="17.25" customHeight="1" x14ac:dyDescent="0.2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20.25" customHeight="1" x14ac:dyDescent="0.3">
      <c r="A20" s="153" t="s">
        <v>59</v>
      </c>
      <c r="B20" s="135"/>
      <c r="C20" s="135"/>
      <c r="D20" s="91"/>
      <c r="E20" s="151" t="s">
        <v>60</v>
      </c>
      <c r="F20" s="135"/>
      <c r="G20" s="135"/>
      <c r="H20" s="135"/>
      <c r="I20" s="135"/>
      <c r="J20" s="135"/>
      <c r="K20" s="135"/>
      <c r="L20" s="135"/>
      <c r="M20" s="135"/>
      <c r="N20" s="135"/>
      <c r="O20" s="52"/>
      <c r="P20" s="52"/>
      <c r="Q20" s="52"/>
      <c r="R20" s="148" t="s">
        <v>60</v>
      </c>
      <c r="S20" s="135"/>
      <c r="T20" s="135"/>
      <c r="U20" s="135"/>
      <c r="V20" s="135"/>
      <c r="W20" s="135"/>
      <c r="X20" s="135"/>
      <c r="Y20" s="135"/>
      <c r="Z20" s="135"/>
    </row>
    <row r="21" spans="1:26" ht="20.25" customHeight="1" x14ac:dyDescent="0.3">
      <c r="A21" s="98"/>
      <c r="B21" s="99"/>
      <c r="C21" s="99"/>
      <c r="D21" s="91"/>
      <c r="E21" s="100"/>
      <c r="F21" s="100"/>
      <c r="G21" s="100"/>
      <c r="H21" s="100"/>
      <c r="I21" s="101"/>
      <c r="J21" s="100"/>
      <c r="K21" s="100"/>
      <c r="L21" s="100"/>
      <c r="M21" s="100"/>
      <c r="N21" s="52"/>
      <c r="O21" s="52"/>
      <c r="P21" s="52"/>
      <c r="Q21" s="52"/>
      <c r="R21" s="56"/>
      <c r="S21" s="56"/>
      <c r="T21" s="56"/>
      <c r="U21" s="56"/>
      <c r="V21" s="57"/>
      <c r="W21" s="56"/>
      <c r="X21" s="56"/>
      <c r="Y21" s="56"/>
      <c r="Z21" s="56"/>
    </row>
    <row r="22" spans="1:26" ht="12.75" customHeight="1" x14ac:dyDescent="0.3">
      <c r="A22" s="154" t="s">
        <v>61</v>
      </c>
      <c r="B22" s="135"/>
      <c r="C22" s="135"/>
      <c r="D22" s="91"/>
      <c r="E22" s="154" t="s">
        <v>62</v>
      </c>
      <c r="F22" s="135"/>
      <c r="G22" s="135"/>
      <c r="H22" s="135"/>
      <c r="I22" s="135"/>
      <c r="J22" s="135"/>
      <c r="K22" s="135"/>
      <c r="L22" s="135"/>
      <c r="M22" s="135"/>
      <c r="N22" s="135"/>
      <c r="O22" s="52"/>
      <c r="P22" s="52"/>
      <c r="Q22" s="52"/>
      <c r="R22" s="147" t="s">
        <v>62</v>
      </c>
      <c r="S22" s="135"/>
      <c r="T22" s="135"/>
      <c r="U22" s="135"/>
      <c r="V22" s="135"/>
      <c r="W22" s="135"/>
      <c r="X22" s="135"/>
      <c r="Y22" s="135"/>
      <c r="Z22" s="135"/>
    </row>
    <row r="23" spans="1:26" ht="15.75" customHeight="1" x14ac:dyDescent="0.3">
      <c r="A23" s="151" t="s">
        <v>63</v>
      </c>
      <c r="B23" s="135"/>
      <c r="C23" s="135"/>
      <c r="D23" s="91"/>
      <c r="E23" s="151" t="s">
        <v>64</v>
      </c>
      <c r="F23" s="135"/>
      <c r="G23" s="135"/>
      <c r="H23" s="135"/>
      <c r="I23" s="135"/>
      <c r="J23" s="135"/>
      <c r="K23" s="135"/>
      <c r="L23" s="135"/>
      <c r="M23" s="135"/>
      <c r="N23" s="135"/>
      <c r="O23" s="52"/>
      <c r="P23" s="52"/>
      <c r="Q23" s="52"/>
      <c r="R23" s="148" t="s">
        <v>98</v>
      </c>
      <c r="S23" s="135"/>
      <c r="T23" s="135"/>
      <c r="U23" s="135"/>
      <c r="V23" s="135"/>
      <c r="W23" s="135"/>
      <c r="X23" s="135"/>
      <c r="Y23" s="135"/>
      <c r="Z23" s="135"/>
    </row>
    <row r="24" spans="1:26" ht="17.25" customHeight="1" x14ac:dyDescent="0.3">
      <c r="A24" s="151" t="s">
        <v>99</v>
      </c>
      <c r="B24" s="135"/>
      <c r="C24" s="135"/>
      <c r="D24" s="91"/>
      <c r="E24" s="151" t="s">
        <v>66</v>
      </c>
      <c r="F24" s="135"/>
      <c r="G24" s="135"/>
      <c r="H24" s="135"/>
      <c r="I24" s="135"/>
      <c r="J24" s="135"/>
      <c r="K24" s="135"/>
      <c r="L24" s="135"/>
      <c r="M24" s="135"/>
      <c r="N24" s="135"/>
      <c r="O24" s="52"/>
      <c r="P24" s="52"/>
      <c r="Q24" s="52"/>
      <c r="R24" s="148" t="s">
        <v>66</v>
      </c>
      <c r="S24" s="135"/>
      <c r="T24" s="135"/>
      <c r="U24" s="135"/>
      <c r="V24" s="135"/>
      <c r="W24" s="135"/>
      <c r="X24" s="135"/>
      <c r="Y24" s="135"/>
      <c r="Z24" s="135"/>
    </row>
    <row r="25" spans="1:26" ht="17.25" customHeight="1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7.25" customHeight="1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7.25" customHeight="1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7.25" customHeight="1" x14ac:dyDescent="0.2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35.25" customHeight="1" x14ac:dyDescent="0.2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35.25" customHeight="1" x14ac:dyDescent="0.2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35.25" customHeight="1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35.25" customHeight="1" x14ac:dyDescent="0.2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35.25" customHeight="1" x14ac:dyDescent="0.2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35.25" customHeight="1" x14ac:dyDescent="0.2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35.25" customHeight="1" x14ac:dyDescent="0.2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35.25" customHeight="1" x14ac:dyDescent="0.2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ht="35.25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35.25" customHeight="1" x14ac:dyDescent="0.2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26" ht="35.25" customHeight="1" x14ac:dyDescent="0.2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6" ht="35.25" customHeight="1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26" ht="35.25" customHeight="1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H6:I6"/>
    <mergeCell ref="J6:K6"/>
    <mergeCell ref="M6:M7"/>
    <mergeCell ref="A2:Z2"/>
    <mergeCell ref="A3:Z3"/>
    <mergeCell ref="A4:Z4"/>
    <mergeCell ref="A6:A7"/>
    <mergeCell ref="B6:B7"/>
    <mergeCell ref="C6:C7"/>
    <mergeCell ref="D6:D7"/>
    <mergeCell ref="O6:Z6"/>
    <mergeCell ref="A24:C24"/>
    <mergeCell ref="E24:N24"/>
    <mergeCell ref="R24:Z24"/>
    <mergeCell ref="E6:E7"/>
    <mergeCell ref="F6:F7"/>
    <mergeCell ref="B14:B17"/>
    <mergeCell ref="A20:C20"/>
    <mergeCell ref="E20:N20"/>
    <mergeCell ref="R20:Z20"/>
    <mergeCell ref="A22:C22"/>
    <mergeCell ref="E22:N22"/>
    <mergeCell ref="R22:Z22"/>
    <mergeCell ref="A23:C23"/>
    <mergeCell ref="E23:N23"/>
    <mergeCell ref="R23:Z23"/>
    <mergeCell ref="G6:G7"/>
  </mergeCells>
  <printOptions horizontalCentered="1"/>
  <pageMargins left="0.51181102362204722" right="0.31496062992125984" top="0.55118110236220474" bottom="0.35433070866141736" header="0" footer="0"/>
  <pageSetup scale="80" orientation="landscape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topLeftCell="B1" workbookViewId="0"/>
  </sheetViews>
  <sheetFormatPr baseColWidth="10" defaultColWidth="14.42578125" defaultRowHeight="15" customHeight="1" x14ac:dyDescent="0.2"/>
  <cols>
    <col min="1" max="1" width="8.85546875" hidden="1" customWidth="1"/>
    <col min="2" max="2" width="39.140625" customWidth="1"/>
    <col min="3" max="3" width="25.85546875" customWidth="1"/>
    <col min="4" max="4" width="12.7109375" customWidth="1"/>
    <col min="5" max="5" width="12.42578125" customWidth="1"/>
    <col min="6" max="6" width="8.7109375" hidden="1" customWidth="1"/>
    <col min="7" max="7" width="10" hidden="1" customWidth="1"/>
    <col min="8" max="8" width="6.5703125" customWidth="1"/>
    <col min="9" max="9" width="5.7109375" customWidth="1"/>
    <col min="10" max="10" width="6.42578125" customWidth="1"/>
    <col min="11" max="11" width="7.7109375" customWidth="1"/>
    <col min="12" max="12" width="8" customWidth="1"/>
    <col min="13" max="13" width="11.7109375" customWidth="1"/>
    <col min="14" max="14" width="9" customWidth="1"/>
    <col min="15" max="18" width="4.28515625" hidden="1" customWidth="1"/>
    <col min="19" max="19" width="5" hidden="1" customWidth="1"/>
    <col min="20" max="26" width="4.28515625" hidden="1" customWidth="1"/>
  </cols>
  <sheetData>
    <row r="1" spans="1:26" ht="12.75" customHeight="1" x14ac:dyDescent="0.2">
      <c r="B1" s="23"/>
    </row>
    <row r="2" spans="1:26" ht="20.25" customHeight="1" x14ac:dyDescent="0.2">
      <c r="A2" s="161" t="s">
        <v>100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2"/>
    </row>
    <row r="3" spans="1:26" ht="18" x14ac:dyDescent="0.2">
      <c r="A3" s="124" t="s">
        <v>101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2"/>
    </row>
    <row r="4" spans="1:26" ht="18" x14ac:dyDescent="0.2">
      <c r="A4" s="124" t="s">
        <v>102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2"/>
    </row>
    <row r="5" spans="1:26" ht="15.75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ht="18" customHeight="1" x14ac:dyDescent="0.2">
      <c r="A6" s="125" t="s">
        <v>3</v>
      </c>
      <c r="B6" s="157" t="s">
        <v>4</v>
      </c>
      <c r="C6" s="152" t="s">
        <v>5</v>
      </c>
      <c r="D6" s="152" t="s">
        <v>6</v>
      </c>
      <c r="E6" s="152" t="s">
        <v>7</v>
      </c>
      <c r="F6" s="152" t="s">
        <v>8</v>
      </c>
      <c r="G6" s="152" t="s">
        <v>9</v>
      </c>
      <c r="H6" s="155" t="s">
        <v>12</v>
      </c>
      <c r="I6" s="156"/>
      <c r="J6" s="155" t="s">
        <v>9</v>
      </c>
      <c r="K6" s="156"/>
      <c r="L6" s="63" t="s">
        <v>24</v>
      </c>
      <c r="M6" s="152" t="s">
        <v>81</v>
      </c>
      <c r="N6" s="64" t="s">
        <v>82</v>
      </c>
      <c r="O6" s="158" t="s">
        <v>83</v>
      </c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60"/>
    </row>
    <row r="7" spans="1:26" ht="27.75" customHeight="1" x14ac:dyDescent="0.2">
      <c r="A7" s="127"/>
      <c r="B7" s="130"/>
      <c r="C7" s="133"/>
      <c r="D7" s="133"/>
      <c r="E7" s="133"/>
      <c r="F7" s="133"/>
      <c r="G7" s="133"/>
      <c r="H7" s="65" t="s">
        <v>23</v>
      </c>
      <c r="I7" s="65" t="s">
        <v>24</v>
      </c>
      <c r="J7" s="65" t="s">
        <v>23</v>
      </c>
      <c r="K7" s="65" t="s">
        <v>24</v>
      </c>
      <c r="L7" s="65" t="s">
        <v>84</v>
      </c>
      <c r="M7" s="133"/>
      <c r="N7" s="66" t="s">
        <v>84</v>
      </c>
      <c r="O7" s="67" t="s">
        <v>85</v>
      </c>
      <c r="P7" s="6" t="s">
        <v>86</v>
      </c>
      <c r="Q7" s="6" t="s">
        <v>87</v>
      </c>
      <c r="R7" s="6" t="s">
        <v>88</v>
      </c>
      <c r="S7" s="6" t="s">
        <v>89</v>
      </c>
      <c r="T7" s="6" t="s">
        <v>90</v>
      </c>
      <c r="U7" s="6" t="s">
        <v>91</v>
      </c>
      <c r="V7" s="6" t="s">
        <v>92</v>
      </c>
      <c r="W7" s="6" t="s">
        <v>93</v>
      </c>
      <c r="X7" s="6" t="s">
        <v>94</v>
      </c>
      <c r="Y7" s="6" t="s">
        <v>95</v>
      </c>
      <c r="Z7" s="6" t="s">
        <v>96</v>
      </c>
    </row>
    <row r="8" spans="1:26" ht="32.25" customHeight="1" x14ac:dyDescent="0.2">
      <c r="A8" s="9" t="s">
        <v>27</v>
      </c>
      <c r="B8" s="10" t="s">
        <v>28</v>
      </c>
      <c r="C8" s="11" t="s">
        <v>29</v>
      </c>
      <c r="D8" s="12" t="s">
        <v>30</v>
      </c>
      <c r="E8" s="12" t="s">
        <v>103</v>
      </c>
      <c r="F8" s="68" t="s">
        <v>32</v>
      </c>
      <c r="G8" s="69">
        <f t="shared" ref="G8:G10" si="0">SUM(O8:Z8)</f>
        <v>460</v>
      </c>
      <c r="H8" s="70">
        <f>ANUAL!M9</f>
        <v>40</v>
      </c>
      <c r="I8" s="70">
        <f>ANUAL!N9</f>
        <v>40</v>
      </c>
      <c r="J8" s="69">
        <f>ANUAL!G9</f>
        <v>540</v>
      </c>
      <c r="K8" s="69">
        <f>ANUAL!K9+ANUAL!N9</f>
        <v>61</v>
      </c>
      <c r="L8" s="71">
        <f t="shared" ref="L8:L18" si="1">+K8/J8</f>
        <v>0.11296296296296296</v>
      </c>
      <c r="M8" s="69">
        <f t="shared" ref="M8:M17" si="2">+J8-K8</f>
        <v>479</v>
      </c>
      <c r="N8" s="72">
        <f t="shared" ref="N8:N18" si="3">+M8/J8</f>
        <v>0.88703703703703707</v>
      </c>
      <c r="O8" s="73">
        <v>9</v>
      </c>
      <c r="P8" s="74">
        <v>14</v>
      </c>
      <c r="Q8" s="74">
        <v>38</v>
      </c>
      <c r="R8" s="74">
        <v>38</v>
      </c>
      <c r="S8" s="74">
        <v>50</v>
      </c>
      <c r="T8" s="74">
        <v>51</v>
      </c>
      <c r="U8" s="74">
        <v>77</v>
      </c>
      <c r="V8" s="74">
        <v>29</v>
      </c>
      <c r="W8" s="74">
        <v>27</v>
      </c>
      <c r="X8" s="74">
        <v>46</v>
      </c>
      <c r="Y8" s="74">
        <v>38</v>
      </c>
      <c r="Z8" s="74">
        <v>43</v>
      </c>
    </row>
    <row r="9" spans="1:26" ht="30.75" customHeight="1" x14ac:dyDescent="0.2">
      <c r="A9" s="9" t="s">
        <v>33</v>
      </c>
      <c r="B9" s="20" t="s">
        <v>34</v>
      </c>
      <c r="C9" s="11" t="s">
        <v>35</v>
      </c>
      <c r="D9" s="12" t="s">
        <v>30</v>
      </c>
      <c r="E9" s="21" t="s">
        <v>36</v>
      </c>
      <c r="F9" s="68" t="s">
        <v>32</v>
      </c>
      <c r="G9" s="69">
        <f t="shared" si="0"/>
        <v>18540</v>
      </c>
      <c r="H9" s="70">
        <f>ANUAL!M10</f>
        <v>600</v>
      </c>
      <c r="I9" s="70">
        <f>ANUAL!N10</f>
        <v>471</v>
      </c>
      <c r="J9" s="69">
        <f>ANUAL!G10</f>
        <v>8060</v>
      </c>
      <c r="K9" s="69">
        <f>ANUAL!K10+ANUAL!N10</f>
        <v>1182</v>
      </c>
      <c r="L9" s="71">
        <f t="shared" si="1"/>
        <v>0.14665012406947892</v>
      </c>
      <c r="M9" s="69">
        <f t="shared" si="2"/>
        <v>6878</v>
      </c>
      <c r="N9" s="72">
        <f t="shared" si="3"/>
        <v>0.85334987593052114</v>
      </c>
      <c r="O9" s="73">
        <f>678+45</f>
        <v>723</v>
      </c>
      <c r="P9" s="74">
        <f>754+45</f>
        <v>799</v>
      </c>
      <c r="Q9" s="74">
        <f>1243+45</f>
        <v>1288</v>
      </c>
      <c r="R9" s="74">
        <f>1256+45</f>
        <v>1301</v>
      </c>
      <c r="S9" s="74">
        <f>4876+45</f>
        <v>4921</v>
      </c>
      <c r="T9" s="74">
        <f>728+45</f>
        <v>773</v>
      </c>
      <c r="U9" s="74">
        <f>1231+45</f>
        <v>1276</v>
      </c>
      <c r="V9" s="74">
        <f>929+45</f>
        <v>974</v>
      </c>
      <c r="W9" s="74">
        <f>553+45</f>
        <v>598</v>
      </c>
      <c r="X9" s="74">
        <f>5024+45</f>
        <v>5069</v>
      </c>
      <c r="Y9" s="74">
        <f>477+45</f>
        <v>522</v>
      </c>
      <c r="Z9" s="74">
        <f>251+45</f>
        <v>296</v>
      </c>
    </row>
    <row r="10" spans="1:26" ht="34.5" customHeight="1" x14ac:dyDescent="0.2">
      <c r="A10" s="9" t="s">
        <v>33</v>
      </c>
      <c r="B10" s="20" t="s">
        <v>37</v>
      </c>
      <c r="C10" s="11" t="s">
        <v>38</v>
      </c>
      <c r="D10" s="12" t="s">
        <v>30</v>
      </c>
      <c r="E10" s="21" t="s">
        <v>36</v>
      </c>
      <c r="F10" s="68" t="s">
        <v>39</v>
      </c>
      <c r="G10" s="69">
        <f t="shared" si="0"/>
        <v>55000</v>
      </c>
      <c r="H10" s="70">
        <f>ANUAL!M11</f>
        <v>1500</v>
      </c>
      <c r="I10" s="70">
        <f>ANUAL!N11</f>
        <v>2647</v>
      </c>
      <c r="J10" s="69">
        <f>ANUAL!G11</f>
        <v>29200</v>
      </c>
      <c r="K10" s="69">
        <f>ANUAL!K11+ANUAL!N11</f>
        <v>4922</v>
      </c>
      <c r="L10" s="71">
        <f t="shared" si="1"/>
        <v>0.16856164383561645</v>
      </c>
      <c r="M10" s="69">
        <f t="shared" si="2"/>
        <v>24278</v>
      </c>
      <c r="N10" s="72">
        <f t="shared" si="3"/>
        <v>0.83143835616438355</v>
      </c>
      <c r="O10" s="75">
        <v>5489</v>
      </c>
      <c r="P10" s="25">
        <v>3642</v>
      </c>
      <c r="Q10" s="25">
        <v>6028</v>
      </c>
      <c r="R10" s="25">
        <v>5094</v>
      </c>
      <c r="S10" s="25">
        <v>5946</v>
      </c>
      <c r="T10" s="25">
        <v>5653</v>
      </c>
      <c r="U10" s="25">
        <v>6079</v>
      </c>
      <c r="V10" s="25">
        <v>4685</v>
      </c>
      <c r="W10" s="25">
        <v>2587</v>
      </c>
      <c r="X10" s="25">
        <v>2688</v>
      </c>
      <c r="Y10" s="25">
        <v>3642</v>
      </c>
      <c r="Z10" s="25">
        <v>3467</v>
      </c>
    </row>
    <row r="11" spans="1:26" ht="45" customHeight="1" x14ac:dyDescent="0.2">
      <c r="A11" s="9"/>
      <c r="B11" s="20" t="s">
        <v>40</v>
      </c>
      <c r="C11" s="11" t="s">
        <v>41</v>
      </c>
      <c r="D11" s="12" t="s">
        <v>30</v>
      </c>
      <c r="E11" s="21" t="s">
        <v>36</v>
      </c>
      <c r="F11" s="68"/>
      <c r="G11" s="69"/>
      <c r="H11" s="70">
        <f>ANUAL!M12</f>
        <v>160</v>
      </c>
      <c r="I11" s="70">
        <f>ANUAL!N12</f>
        <v>175</v>
      </c>
      <c r="J11" s="69">
        <f>ANUAL!G12</f>
        <v>850</v>
      </c>
      <c r="K11" s="69">
        <f>ANUAL!K12+ANUAL!N12</f>
        <v>516</v>
      </c>
      <c r="L11" s="71">
        <f t="shared" si="1"/>
        <v>0.60705882352941176</v>
      </c>
      <c r="M11" s="69">
        <f t="shared" si="2"/>
        <v>334</v>
      </c>
      <c r="N11" s="72">
        <f t="shared" si="3"/>
        <v>0.39294117647058824</v>
      </c>
      <c r="O11" s="73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6" ht="30.75" customHeight="1" x14ac:dyDescent="0.2">
      <c r="A12" s="9" t="s">
        <v>33</v>
      </c>
      <c r="B12" s="20" t="s">
        <v>42</v>
      </c>
      <c r="C12" s="11" t="s">
        <v>43</v>
      </c>
      <c r="D12" s="12" t="s">
        <v>30</v>
      </c>
      <c r="E12" s="21" t="s">
        <v>44</v>
      </c>
      <c r="F12" s="68" t="s">
        <v>39</v>
      </c>
      <c r="G12" s="69">
        <f>SUM(O12:Z12)</f>
        <v>721</v>
      </c>
      <c r="H12" s="70">
        <f>ANUAL!M13</f>
        <v>1</v>
      </c>
      <c r="I12" s="70">
        <f>ANUAL!N13</f>
        <v>1</v>
      </c>
      <c r="J12" s="69">
        <f>ANUAL!G13</f>
        <v>12</v>
      </c>
      <c r="K12" s="69">
        <f>ANUAL!K13+ANUAL!N13</f>
        <v>2</v>
      </c>
      <c r="L12" s="71">
        <f t="shared" si="1"/>
        <v>0.16666666666666666</v>
      </c>
      <c r="M12" s="69">
        <f t="shared" si="2"/>
        <v>10</v>
      </c>
      <c r="N12" s="72">
        <f t="shared" si="3"/>
        <v>0.83333333333333337</v>
      </c>
      <c r="O12" s="73">
        <v>360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361</v>
      </c>
      <c r="W12" s="74">
        <v>0</v>
      </c>
      <c r="X12" s="74">
        <v>0</v>
      </c>
      <c r="Y12" s="74">
        <v>0</v>
      </c>
      <c r="Z12" s="74">
        <v>0</v>
      </c>
    </row>
    <row r="13" spans="1:26" ht="33" customHeight="1" x14ac:dyDescent="0.2">
      <c r="A13" s="35"/>
      <c r="B13" s="29" t="s">
        <v>45</v>
      </c>
      <c r="C13" s="30" t="s">
        <v>46</v>
      </c>
      <c r="D13" s="31" t="s">
        <v>47</v>
      </c>
      <c r="E13" s="32" t="s">
        <v>48</v>
      </c>
      <c r="F13" s="78"/>
      <c r="G13" s="80"/>
      <c r="H13" s="70">
        <f>ANUAL!M14</f>
        <v>2</v>
      </c>
      <c r="I13" s="70">
        <f>ANUAL!N14</f>
        <v>0</v>
      </c>
      <c r="J13" s="69">
        <f>ANUAL!G14</f>
        <v>2</v>
      </c>
      <c r="K13" s="69">
        <f>ANUAL!K14+ANUAL!N14</f>
        <v>0</v>
      </c>
      <c r="L13" s="79">
        <f t="shared" si="1"/>
        <v>0</v>
      </c>
      <c r="M13" s="80">
        <f t="shared" si="2"/>
        <v>2</v>
      </c>
      <c r="N13" s="81">
        <f t="shared" si="3"/>
        <v>1</v>
      </c>
      <c r="O13" s="82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 ht="28.5" customHeight="1" x14ac:dyDescent="0.2">
      <c r="A14" s="35"/>
      <c r="B14" s="144" t="s">
        <v>49</v>
      </c>
      <c r="C14" s="11" t="s">
        <v>50</v>
      </c>
      <c r="D14" s="12" t="s">
        <v>30</v>
      </c>
      <c r="E14" s="21" t="s">
        <v>51</v>
      </c>
      <c r="F14" s="78"/>
      <c r="G14" s="80"/>
      <c r="H14" s="70">
        <f>ANUAL!M15</f>
        <v>1</v>
      </c>
      <c r="I14" s="70">
        <f>ANUAL!N15</f>
        <v>1</v>
      </c>
      <c r="J14" s="69">
        <f>ANUAL!G15</f>
        <v>12</v>
      </c>
      <c r="K14" s="69">
        <f>ANUAL!K15+ANUAL!N15</f>
        <v>2</v>
      </c>
      <c r="L14" s="79">
        <f t="shared" si="1"/>
        <v>0.16666666666666666</v>
      </c>
      <c r="M14" s="80">
        <f t="shared" si="2"/>
        <v>10</v>
      </c>
      <c r="N14" s="81">
        <f t="shared" si="3"/>
        <v>0.83333333333333337</v>
      </c>
      <c r="O14" s="82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20.25" customHeight="1" x14ac:dyDescent="0.2">
      <c r="A15" s="35"/>
      <c r="B15" s="129"/>
      <c r="C15" s="11" t="s">
        <v>52</v>
      </c>
      <c r="D15" s="12" t="s">
        <v>30</v>
      </c>
      <c r="E15" s="21" t="s">
        <v>53</v>
      </c>
      <c r="F15" s="78"/>
      <c r="G15" s="80"/>
      <c r="H15" s="70">
        <f>ANUAL!M16</f>
        <v>1</v>
      </c>
      <c r="I15" s="70">
        <f>ANUAL!N16</f>
        <v>1</v>
      </c>
      <c r="J15" s="69">
        <f>ANUAL!G16</f>
        <v>12</v>
      </c>
      <c r="K15" s="69">
        <f>ANUAL!K16+ANUAL!N16</f>
        <v>2</v>
      </c>
      <c r="L15" s="79">
        <f t="shared" si="1"/>
        <v>0.16666666666666666</v>
      </c>
      <c r="M15" s="80">
        <f t="shared" si="2"/>
        <v>10</v>
      </c>
      <c r="N15" s="81">
        <f t="shared" si="3"/>
        <v>0.83333333333333337</v>
      </c>
      <c r="O15" s="82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ht="31.5" customHeight="1" x14ac:dyDescent="0.2">
      <c r="A16" s="35"/>
      <c r="B16" s="129"/>
      <c r="C16" s="11" t="s">
        <v>54</v>
      </c>
      <c r="D16" s="12" t="s">
        <v>30</v>
      </c>
      <c r="E16" s="21" t="s">
        <v>55</v>
      </c>
      <c r="F16" s="78"/>
      <c r="G16" s="80"/>
      <c r="H16" s="70">
        <f>ANUAL!M17</f>
        <v>2</v>
      </c>
      <c r="I16" s="70">
        <f>ANUAL!N17</f>
        <v>2</v>
      </c>
      <c r="J16" s="69">
        <f>ANUAL!G17</f>
        <v>25</v>
      </c>
      <c r="K16" s="69">
        <f>ANUAL!K17+ANUAL!N17</f>
        <v>4</v>
      </c>
      <c r="L16" s="79">
        <f t="shared" si="1"/>
        <v>0.16</v>
      </c>
      <c r="M16" s="80">
        <f t="shared" si="2"/>
        <v>21</v>
      </c>
      <c r="N16" s="81">
        <f t="shared" si="3"/>
        <v>0.84</v>
      </c>
      <c r="O16" s="82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ht="27" x14ac:dyDescent="0.2">
      <c r="A17" s="35"/>
      <c r="B17" s="145"/>
      <c r="C17" s="84" t="s">
        <v>56</v>
      </c>
      <c r="D17" s="37" t="s">
        <v>30</v>
      </c>
      <c r="E17" s="38" t="s">
        <v>57</v>
      </c>
      <c r="F17" s="85"/>
      <c r="G17" s="89"/>
      <c r="H17" s="87">
        <f>ANUAL!M18</f>
        <v>1</v>
      </c>
      <c r="I17" s="87">
        <f>ANUAL!N18</f>
        <v>1</v>
      </c>
      <c r="J17" s="86">
        <f>ANUAL!G18</f>
        <v>12</v>
      </c>
      <c r="K17" s="86">
        <f>ANUAL!K18+ANUAL!N18</f>
        <v>2</v>
      </c>
      <c r="L17" s="88">
        <f t="shared" si="1"/>
        <v>0.16666666666666666</v>
      </c>
      <c r="M17" s="89">
        <f t="shared" si="2"/>
        <v>10</v>
      </c>
      <c r="N17" s="90">
        <f t="shared" si="3"/>
        <v>0.83333333333333337</v>
      </c>
      <c r="O17" s="82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ht="16.5" x14ac:dyDescent="0.3">
      <c r="A18" s="45"/>
      <c r="B18" s="91"/>
      <c r="C18" s="91"/>
      <c r="D18" s="91"/>
      <c r="E18" s="91"/>
      <c r="F18" s="91"/>
      <c r="G18" s="102">
        <f>SUM(G8:G12)</f>
        <v>74721</v>
      </c>
      <c r="H18" s="92">
        <f t="shared" ref="H18:K18" si="4">SUM(H8:H17)</f>
        <v>2308</v>
      </c>
      <c r="I18" s="93">
        <f t="shared" si="4"/>
        <v>3339</v>
      </c>
      <c r="J18" s="93">
        <f t="shared" si="4"/>
        <v>38725</v>
      </c>
      <c r="K18" s="93">
        <f t="shared" si="4"/>
        <v>6693</v>
      </c>
      <c r="L18" s="94">
        <f t="shared" si="1"/>
        <v>0.17283408650742416</v>
      </c>
      <c r="M18" s="93">
        <f>SUM(M8:M17)</f>
        <v>32032</v>
      </c>
      <c r="N18" s="95">
        <f t="shared" si="3"/>
        <v>0.82716591349257584</v>
      </c>
      <c r="O18" s="96">
        <f t="shared" ref="O18:Z18" si="5">SUM(O8:O12)</f>
        <v>6581</v>
      </c>
      <c r="P18" s="97">
        <f t="shared" si="5"/>
        <v>4455</v>
      </c>
      <c r="Q18" s="97">
        <f t="shared" si="5"/>
        <v>7354</v>
      </c>
      <c r="R18" s="97">
        <f t="shared" si="5"/>
        <v>6433</v>
      </c>
      <c r="S18" s="97">
        <f t="shared" si="5"/>
        <v>10917</v>
      </c>
      <c r="T18" s="97">
        <f t="shared" si="5"/>
        <v>6477</v>
      </c>
      <c r="U18" s="97">
        <f t="shared" si="5"/>
        <v>7432</v>
      </c>
      <c r="V18" s="97">
        <f t="shared" si="5"/>
        <v>6049</v>
      </c>
      <c r="W18" s="97">
        <f t="shared" si="5"/>
        <v>3212</v>
      </c>
      <c r="X18" s="97">
        <f t="shared" si="5"/>
        <v>7803</v>
      </c>
      <c r="Y18" s="97">
        <f t="shared" si="5"/>
        <v>4202</v>
      </c>
      <c r="Z18" s="97">
        <f t="shared" si="5"/>
        <v>3806</v>
      </c>
    </row>
    <row r="19" spans="1:26" ht="17.25" customHeight="1" x14ac:dyDescent="0.2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20.25" customHeight="1" x14ac:dyDescent="0.3">
      <c r="A20" s="153" t="s">
        <v>59</v>
      </c>
      <c r="B20" s="135"/>
      <c r="C20" s="135"/>
      <c r="D20" s="91"/>
      <c r="E20" s="151" t="s">
        <v>60</v>
      </c>
      <c r="F20" s="135"/>
      <c r="G20" s="135"/>
      <c r="H20" s="135"/>
      <c r="I20" s="135"/>
      <c r="J20" s="135"/>
      <c r="K20" s="135"/>
      <c r="L20" s="135"/>
      <c r="M20" s="135"/>
      <c r="N20" s="135"/>
      <c r="O20" s="52"/>
      <c r="P20" s="52"/>
      <c r="Q20" s="52"/>
      <c r="R20" s="148" t="s">
        <v>60</v>
      </c>
      <c r="S20" s="135"/>
      <c r="T20" s="135"/>
      <c r="U20" s="135"/>
      <c r="V20" s="135"/>
      <c r="W20" s="135"/>
      <c r="X20" s="135"/>
      <c r="Y20" s="135"/>
      <c r="Z20" s="135"/>
    </row>
    <row r="21" spans="1:26" ht="20.25" customHeight="1" x14ac:dyDescent="0.3">
      <c r="A21" s="98"/>
      <c r="B21" s="99"/>
      <c r="C21" s="99"/>
      <c r="D21" s="91"/>
      <c r="E21" s="100"/>
      <c r="F21" s="100"/>
      <c r="G21" s="100"/>
      <c r="H21" s="100"/>
      <c r="I21" s="101"/>
      <c r="J21" s="100"/>
      <c r="K21" s="100"/>
      <c r="L21" s="100"/>
      <c r="M21" s="100"/>
      <c r="N21" s="52"/>
      <c r="O21" s="52"/>
      <c r="P21" s="52"/>
      <c r="Q21" s="52"/>
      <c r="R21" s="56"/>
      <c r="S21" s="56"/>
      <c r="T21" s="56"/>
      <c r="U21" s="56"/>
      <c r="V21" s="57"/>
      <c r="W21" s="56"/>
      <c r="X21" s="56"/>
      <c r="Y21" s="56"/>
      <c r="Z21" s="56"/>
    </row>
    <row r="22" spans="1:26" ht="12.75" customHeight="1" x14ac:dyDescent="0.3">
      <c r="A22" s="154" t="s">
        <v>61</v>
      </c>
      <c r="B22" s="135"/>
      <c r="C22" s="135"/>
      <c r="D22" s="91"/>
      <c r="E22" s="154" t="s">
        <v>62</v>
      </c>
      <c r="F22" s="135"/>
      <c r="G22" s="135"/>
      <c r="H22" s="135"/>
      <c r="I22" s="135"/>
      <c r="J22" s="135"/>
      <c r="K22" s="135"/>
      <c r="L22" s="135"/>
      <c r="M22" s="135"/>
      <c r="N22" s="135"/>
      <c r="O22" s="52"/>
      <c r="P22" s="52"/>
      <c r="Q22" s="52"/>
      <c r="R22" s="147" t="s">
        <v>62</v>
      </c>
      <c r="S22" s="135"/>
      <c r="T22" s="135"/>
      <c r="U22" s="135"/>
      <c r="V22" s="135"/>
      <c r="W22" s="135"/>
      <c r="X22" s="135"/>
      <c r="Y22" s="135"/>
      <c r="Z22" s="135"/>
    </row>
    <row r="23" spans="1:26" ht="12.75" customHeight="1" x14ac:dyDescent="0.3">
      <c r="A23" s="151" t="s">
        <v>63</v>
      </c>
      <c r="B23" s="135"/>
      <c r="C23" s="135"/>
      <c r="D23" s="91"/>
      <c r="E23" s="151" t="s">
        <v>64</v>
      </c>
      <c r="F23" s="135"/>
      <c r="G23" s="135"/>
      <c r="H23" s="135"/>
      <c r="I23" s="135"/>
      <c r="J23" s="135"/>
      <c r="K23" s="135"/>
      <c r="L23" s="135"/>
      <c r="M23" s="135"/>
      <c r="N23" s="135"/>
      <c r="O23" s="52"/>
      <c r="P23" s="52"/>
      <c r="Q23" s="52"/>
      <c r="R23" s="148" t="s">
        <v>98</v>
      </c>
      <c r="S23" s="135"/>
      <c r="T23" s="135"/>
      <c r="U23" s="135"/>
      <c r="V23" s="135"/>
      <c r="W23" s="135"/>
      <c r="X23" s="135"/>
      <c r="Y23" s="135"/>
      <c r="Z23" s="135"/>
    </row>
    <row r="24" spans="1:26" ht="17.25" customHeight="1" x14ac:dyDescent="0.3">
      <c r="A24" s="151" t="s">
        <v>99</v>
      </c>
      <c r="B24" s="135"/>
      <c r="C24" s="135"/>
      <c r="D24" s="91"/>
      <c r="E24" s="151" t="s">
        <v>66</v>
      </c>
      <c r="F24" s="135"/>
      <c r="G24" s="135"/>
      <c r="H24" s="135"/>
      <c r="I24" s="135"/>
      <c r="J24" s="135"/>
      <c r="K24" s="135"/>
      <c r="L24" s="135"/>
      <c r="M24" s="135"/>
      <c r="N24" s="135"/>
      <c r="O24" s="52"/>
      <c r="P24" s="52"/>
      <c r="Q24" s="52"/>
      <c r="R24" s="148" t="s">
        <v>66</v>
      </c>
      <c r="S24" s="135"/>
      <c r="T24" s="135"/>
      <c r="U24" s="135"/>
      <c r="V24" s="135"/>
      <c r="W24" s="135"/>
      <c r="X24" s="135"/>
      <c r="Y24" s="135"/>
      <c r="Z24" s="135"/>
    </row>
    <row r="25" spans="1:26" ht="17.25" customHeight="1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7.25" customHeight="1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7.25" customHeight="1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7.25" customHeight="1" x14ac:dyDescent="0.2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35.25" customHeight="1" x14ac:dyDescent="0.2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35.25" customHeight="1" x14ac:dyDescent="0.2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35.25" customHeight="1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35.25" customHeight="1" x14ac:dyDescent="0.2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35.25" customHeight="1" x14ac:dyDescent="0.2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35.25" customHeight="1" x14ac:dyDescent="0.2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35.25" customHeight="1" x14ac:dyDescent="0.2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35.25" customHeight="1" x14ac:dyDescent="0.2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ht="35.25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35.25" customHeight="1" x14ac:dyDescent="0.2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26" ht="35.25" customHeight="1" x14ac:dyDescent="0.2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6" ht="35.25" customHeight="1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26" ht="35.25" customHeight="1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H6:I6"/>
    <mergeCell ref="J6:K6"/>
    <mergeCell ref="M6:M7"/>
    <mergeCell ref="A2:Z2"/>
    <mergeCell ref="A3:Z3"/>
    <mergeCell ref="A4:Z4"/>
    <mergeCell ref="A6:A7"/>
    <mergeCell ref="B6:B7"/>
    <mergeCell ref="C6:C7"/>
    <mergeCell ref="D6:D7"/>
    <mergeCell ref="O6:Z6"/>
    <mergeCell ref="A24:C24"/>
    <mergeCell ref="E24:N24"/>
    <mergeCell ref="R24:Z24"/>
    <mergeCell ref="E6:E7"/>
    <mergeCell ref="F6:F7"/>
    <mergeCell ref="B14:B17"/>
    <mergeCell ref="A20:C20"/>
    <mergeCell ref="E20:N20"/>
    <mergeCell ref="R20:Z20"/>
    <mergeCell ref="A22:C22"/>
    <mergeCell ref="E22:N22"/>
    <mergeCell ref="R22:Z22"/>
    <mergeCell ref="A23:C23"/>
    <mergeCell ref="E23:N23"/>
    <mergeCell ref="R23:Z23"/>
    <mergeCell ref="G6:G7"/>
  </mergeCells>
  <printOptions horizontalCentered="1"/>
  <pageMargins left="0.51181102362204722" right="0.31496062992125984" top="0.55118110236220474" bottom="0.35433070866141736" header="0" footer="0"/>
  <pageSetup scale="80" orientation="landscape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Z1000"/>
  <sheetViews>
    <sheetView topLeftCell="B1" workbookViewId="0"/>
  </sheetViews>
  <sheetFormatPr baseColWidth="10" defaultColWidth="14.42578125" defaultRowHeight="15" customHeight="1" x14ac:dyDescent="0.2"/>
  <cols>
    <col min="1" max="1" width="8.85546875" hidden="1" customWidth="1"/>
    <col min="2" max="2" width="39.140625" customWidth="1"/>
    <col min="3" max="3" width="25.85546875" customWidth="1"/>
    <col min="4" max="4" width="12.7109375" customWidth="1"/>
    <col min="5" max="5" width="12.42578125" customWidth="1"/>
    <col min="6" max="6" width="8.7109375" hidden="1" customWidth="1"/>
    <col min="7" max="7" width="10" hidden="1" customWidth="1"/>
    <col min="8" max="8" width="6.5703125" customWidth="1"/>
    <col min="9" max="9" width="5.7109375" customWidth="1"/>
    <col min="10" max="10" width="6.42578125" customWidth="1"/>
    <col min="11" max="11" width="7.7109375" customWidth="1"/>
    <col min="12" max="12" width="8" customWidth="1"/>
    <col min="13" max="13" width="11.7109375" customWidth="1"/>
    <col min="14" max="14" width="9" customWidth="1"/>
    <col min="15" max="18" width="4.28515625" hidden="1" customWidth="1"/>
    <col min="19" max="19" width="5" hidden="1" customWidth="1"/>
    <col min="20" max="26" width="4.28515625" hidden="1" customWidth="1"/>
  </cols>
  <sheetData>
    <row r="1" spans="1:26" ht="12.75" customHeight="1" x14ac:dyDescent="0.2"/>
    <row r="2" spans="1:26" ht="20.25" customHeight="1" x14ac:dyDescent="0.2">
      <c r="A2" s="161" t="s">
        <v>100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2"/>
    </row>
    <row r="3" spans="1:26" ht="18" x14ac:dyDescent="0.2">
      <c r="A3" s="124" t="s">
        <v>104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2"/>
    </row>
    <row r="4" spans="1:26" ht="18" x14ac:dyDescent="0.2">
      <c r="A4" s="124" t="s">
        <v>105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2"/>
    </row>
    <row r="5" spans="1:26" ht="9" customHeight="1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ht="18" customHeight="1" x14ac:dyDescent="0.2">
      <c r="A6" s="125" t="s">
        <v>3</v>
      </c>
      <c r="B6" s="157" t="s">
        <v>4</v>
      </c>
      <c r="C6" s="152" t="s">
        <v>5</v>
      </c>
      <c r="D6" s="152" t="s">
        <v>6</v>
      </c>
      <c r="E6" s="152" t="s">
        <v>7</v>
      </c>
      <c r="F6" s="152" t="s">
        <v>8</v>
      </c>
      <c r="G6" s="152" t="s">
        <v>9</v>
      </c>
      <c r="H6" s="155" t="s">
        <v>13</v>
      </c>
      <c r="I6" s="156"/>
      <c r="J6" s="155" t="s">
        <v>9</v>
      </c>
      <c r="K6" s="156"/>
      <c r="L6" s="63" t="s">
        <v>24</v>
      </c>
      <c r="M6" s="152" t="s">
        <v>81</v>
      </c>
      <c r="N6" s="64" t="s">
        <v>82</v>
      </c>
      <c r="O6" s="158" t="s">
        <v>83</v>
      </c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60"/>
    </row>
    <row r="7" spans="1:26" ht="27.75" customHeight="1" x14ac:dyDescent="0.2">
      <c r="A7" s="127"/>
      <c r="B7" s="130"/>
      <c r="C7" s="133"/>
      <c r="D7" s="133"/>
      <c r="E7" s="133"/>
      <c r="F7" s="133"/>
      <c r="G7" s="133"/>
      <c r="H7" s="65" t="s">
        <v>23</v>
      </c>
      <c r="I7" s="65" t="s">
        <v>24</v>
      </c>
      <c r="J7" s="65" t="s">
        <v>23</v>
      </c>
      <c r="K7" s="65" t="s">
        <v>24</v>
      </c>
      <c r="L7" s="65" t="s">
        <v>84</v>
      </c>
      <c r="M7" s="133"/>
      <c r="N7" s="66" t="s">
        <v>84</v>
      </c>
      <c r="O7" s="67" t="s">
        <v>85</v>
      </c>
      <c r="P7" s="6" t="s">
        <v>86</v>
      </c>
      <c r="Q7" s="6" t="s">
        <v>87</v>
      </c>
      <c r="R7" s="6" t="s">
        <v>88</v>
      </c>
      <c r="S7" s="6" t="s">
        <v>89</v>
      </c>
      <c r="T7" s="6" t="s">
        <v>90</v>
      </c>
      <c r="U7" s="6" t="s">
        <v>91</v>
      </c>
      <c r="V7" s="6" t="s">
        <v>92</v>
      </c>
      <c r="W7" s="6" t="s">
        <v>93</v>
      </c>
      <c r="X7" s="6" t="s">
        <v>94</v>
      </c>
      <c r="Y7" s="6" t="s">
        <v>95</v>
      </c>
      <c r="Z7" s="6" t="s">
        <v>96</v>
      </c>
    </row>
    <row r="8" spans="1:26" ht="42" customHeight="1" x14ac:dyDescent="0.2">
      <c r="A8" s="9" t="s">
        <v>27</v>
      </c>
      <c r="B8" s="10" t="s">
        <v>28</v>
      </c>
      <c r="C8" s="11" t="s">
        <v>29</v>
      </c>
      <c r="D8" s="12" t="s">
        <v>30</v>
      </c>
      <c r="E8" s="12" t="s">
        <v>106</v>
      </c>
      <c r="F8" s="68" t="s">
        <v>32</v>
      </c>
      <c r="G8" s="69">
        <f t="shared" ref="G8:G10" si="0">SUM(O8:Z8)</f>
        <v>460</v>
      </c>
      <c r="H8" s="70">
        <f>ANUAL!P9</f>
        <v>40</v>
      </c>
      <c r="I8" s="70">
        <f>ANUAL!Q9</f>
        <v>38</v>
      </c>
      <c r="J8" s="69">
        <f>ANUAL!G9</f>
        <v>540</v>
      </c>
      <c r="K8" s="69">
        <f>ANUAL!K9+ANUAL!N9+ANUAL!Q9</f>
        <v>99</v>
      </c>
      <c r="L8" s="71">
        <f t="shared" ref="L8:L18" si="1">+K8/J8</f>
        <v>0.18333333333333332</v>
      </c>
      <c r="M8" s="69">
        <f t="shared" ref="M8:M17" si="2">+J8-K8</f>
        <v>441</v>
      </c>
      <c r="N8" s="72">
        <f t="shared" ref="N8:N18" si="3">+M8/J8</f>
        <v>0.81666666666666665</v>
      </c>
      <c r="O8" s="73">
        <v>9</v>
      </c>
      <c r="P8" s="74">
        <v>14</v>
      </c>
      <c r="Q8" s="74">
        <v>38</v>
      </c>
      <c r="R8" s="74">
        <v>38</v>
      </c>
      <c r="S8" s="74">
        <v>50</v>
      </c>
      <c r="T8" s="74">
        <v>51</v>
      </c>
      <c r="U8" s="74">
        <v>77</v>
      </c>
      <c r="V8" s="74">
        <v>29</v>
      </c>
      <c r="W8" s="74">
        <v>27</v>
      </c>
      <c r="X8" s="74">
        <v>46</v>
      </c>
      <c r="Y8" s="74">
        <v>38</v>
      </c>
      <c r="Z8" s="74">
        <v>43</v>
      </c>
    </row>
    <row r="9" spans="1:26" ht="33" customHeight="1" x14ac:dyDescent="0.2">
      <c r="A9" s="9" t="s">
        <v>33</v>
      </c>
      <c r="B9" s="20" t="s">
        <v>34</v>
      </c>
      <c r="C9" s="11" t="s">
        <v>35</v>
      </c>
      <c r="D9" s="12" t="s">
        <v>30</v>
      </c>
      <c r="E9" s="21" t="s">
        <v>36</v>
      </c>
      <c r="F9" s="68" t="s">
        <v>32</v>
      </c>
      <c r="G9" s="69">
        <f t="shared" si="0"/>
        <v>18540</v>
      </c>
      <c r="H9" s="70">
        <f>ANUAL!P10</f>
        <v>500</v>
      </c>
      <c r="I9" s="70">
        <f>ANUAL!Q10</f>
        <v>607</v>
      </c>
      <c r="J9" s="69">
        <f>ANUAL!G10</f>
        <v>8060</v>
      </c>
      <c r="K9" s="69">
        <f>ANUAL!K10+ANUAL!N10+ANUAL!Q10</f>
        <v>1789</v>
      </c>
      <c r="L9" s="71">
        <f t="shared" si="1"/>
        <v>0.22196029776674939</v>
      </c>
      <c r="M9" s="69">
        <f t="shared" si="2"/>
        <v>6271</v>
      </c>
      <c r="N9" s="72">
        <f t="shared" si="3"/>
        <v>0.77803970223325059</v>
      </c>
      <c r="O9" s="73">
        <f>678+45</f>
        <v>723</v>
      </c>
      <c r="P9" s="74">
        <f>754+45</f>
        <v>799</v>
      </c>
      <c r="Q9" s="74">
        <f>1243+45</f>
        <v>1288</v>
      </c>
      <c r="R9" s="74">
        <f>1256+45</f>
        <v>1301</v>
      </c>
      <c r="S9" s="74">
        <f>4876+45</f>
        <v>4921</v>
      </c>
      <c r="T9" s="74">
        <f>728+45</f>
        <v>773</v>
      </c>
      <c r="U9" s="74">
        <f>1231+45</f>
        <v>1276</v>
      </c>
      <c r="V9" s="74">
        <f>929+45</f>
        <v>974</v>
      </c>
      <c r="W9" s="74">
        <f>553+45</f>
        <v>598</v>
      </c>
      <c r="X9" s="74">
        <f>5024+45</f>
        <v>5069</v>
      </c>
      <c r="Y9" s="74">
        <f>477+45</f>
        <v>522</v>
      </c>
      <c r="Z9" s="74">
        <f>251+45</f>
        <v>296</v>
      </c>
    </row>
    <row r="10" spans="1:26" ht="33" customHeight="1" x14ac:dyDescent="0.2">
      <c r="A10" s="9" t="s">
        <v>33</v>
      </c>
      <c r="B10" s="20" t="s">
        <v>37</v>
      </c>
      <c r="C10" s="11" t="s">
        <v>38</v>
      </c>
      <c r="D10" s="12" t="s">
        <v>30</v>
      </c>
      <c r="E10" s="21" t="s">
        <v>36</v>
      </c>
      <c r="F10" s="68" t="s">
        <v>39</v>
      </c>
      <c r="G10" s="69">
        <f t="shared" si="0"/>
        <v>55000</v>
      </c>
      <c r="H10" s="70">
        <f>ANUAL!P11</f>
        <v>2100</v>
      </c>
      <c r="I10" s="70">
        <f>ANUAL!Q11</f>
        <v>5473</v>
      </c>
      <c r="J10" s="69">
        <f>ANUAL!G11</f>
        <v>29200</v>
      </c>
      <c r="K10" s="69">
        <f>ANUAL!K11+ANUAL!N11+ANUAL!Q11</f>
        <v>10395</v>
      </c>
      <c r="L10" s="71">
        <f t="shared" si="1"/>
        <v>0.35599315068493148</v>
      </c>
      <c r="M10" s="69">
        <f t="shared" si="2"/>
        <v>18805</v>
      </c>
      <c r="N10" s="72">
        <f t="shared" si="3"/>
        <v>0.64400684931506846</v>
      </c>
      <c r="O10" s="75">
        <v>5489</v>
      </c>
      <c r="P10" s="25">
        <v>3642</v>
      </c>
      <c r="Q10" s="25">
        <v>6028</v>
      </c>
      <c r="R10" s="25">
        <v>5094</v>
      </c>
      <c r="S10" s="25">
        <v>5946</v>
      </c>
      <c r="T10" s="25">
        <v>5653</v>
      </c>
      <c r="U10" s="25">
        <v>6079</v>
      </c>
      <c r="V10" s="25">
        <v>4685</v>
      </c>
      <c r="W10" s="25">
        <v>2587</v>
      </c>
      <c r="X10" s="25">
        <v>2688</v>
      </c>
      <c r="Y10" s="25">
        <v>3642</v>
      </c>
      <c r="Z10" s="25">
        <v>3467</v>
      </c>
    </row>
    <row r="11" spans="1:26" ht="46.5" customHeight="1" x14ac:dyDescent="0.2">
      <c r="A11" s="9"/>
      <c r="B11" s="20" t="s">
        <v>40</v>
      </c>
      <c r="C11" s="11" t="s">
        <v>41</v>
      </c>
      <c r="D11" s="12" t="s">
        <v>30</v>
      </c>
      <c r="E11" s="21" t="s">
        <v>36</v>
      </c>
      <c r="F11" s="68"/>
      <c r="G11" s="69"/>
      <c r="H11" s="70">
        <f>ANUAL!P12</f>
        <v>0</v>
      </c>
      <c r="I11" s="70">
        <f>ANUAL!Q12</f>
        <v>0</v>
      </c>
      <c r="J11" s="69">
        <f>ANUAL!G12</f>
        <v>850</v>
      </c>
      <c r="K11" s="69">
        <f>ANUAL!K12+ANUAL!N12+ANUAL!Q12</f>
        <v>516</v>
      </c>
      <c r="L11" s="71">
        <f t="shared" si="1"/>
        <v>0.60705882352941176</v>
      </c>
      <c r="M11" s="69">
        <f t="shared" si="2"/>
        <v>334</v>
      </c>
      <c r="N11" s="72">
        <f t="shared" si="3"/>
        <v>0.39294117647058824</v>
      </c>
      <c r="O11" s="73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6" ht="34.5" customHeight="1" x14ac:dyDescent="0.2">
      <c r="A12" s="9" t="s">
        <v>33</v>
      </c>
      <c r="B12" s="20" t="s">
        <v>42</v>
      </c>
      <c r="C12" s="11" t="s">
        <v>43</v>
      </c>
      <c r="D12" s="12" t="s">
        <v>30</v>
      </c>
      <c r="E12" s="21" t="s">
        <v>44</v>
      </c>
      <c r="F12" s="68" t="s">
        <v>39</v>
      </c>
      <c r="G12" s="69">
        <f>SUM(O12:Z12)</f>
        <v>721</v>
      </c>
      <c r="H12" s="70">
        <f>ANUAL!P13</f>
        <v>1</v>
      </c>
      <c r="I12" s="70">
        <f>ANUAL!Q13</f>
        <v>1</v>
      </c>
      <c r="J12" s="69">
        <f>ANUAL!G13</f>
        <v>12</v>
      </c>
      <c r="K12" s="69">
        <f>ANUAL!K13+ANUAL!N13+ANUAL!Q13</f>
        <v>3</v>
      </c>
      <c r="L12" s="71">
        <f t="shared" si="1"/>
        <v>0.25</v>
      </c>
      <c r="M12" s="69">
        <f t="shared" si="2"/>
        <v>9</v>
      </c>
      <c r="N12" s="72">
        <f t="shared" si="3"/>
        <v>0.75</v>
      </c>
      <c r="O12" s="73">
        <v>360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361</v>
      </c>
      <c r="W12" s="74">
        <v>0</v>
      </c>
      <c r="X12" s="74">
        <v>0</v>
      </c>
      <c r="Y12" s="74">
        <v>0</v>
      </c>
      <c r="Z12" s="74">
        <v>0</v>
      </c>
    </row>
    <row r="13" spans="1:26" ht="27" x14ac:dyDescent="0.2">
      <c r="A13" s="35"/>
      <c r="B13" s="29" t="s">
        <v>45</v>
      </c>
      <c r="C13" s="30" t="s">
        <v>46</v>
      </c>
      <c r="D13" s="31" t="s">
        <v>47</v>
      </c>
      <c r="E13" s="32" t="s">
        <v>48</v>
      </c>
      <c r="F13" s="78"/>
      <c r="G13" s="80"/>
      <c r="H13" s="70">
        <f>ANUAL!P14</f>
        <v>0</v>
      </c>
      <c r="I13" s="70">
        <f>ANUAL!Q14</f>
        <v>0</v>
      </c>
      <c r="J13" s="69">
        <f>ANUAL!G14</f>
        <v>2</v>
      </c>
      <c r="K13" s="69">
        <f>ANUAL!K14+ANUAL!N14+ANUAL!Q14</f>
        <v>0</v>
      </c>
      <c r="L13" s="79">
        <f t="shared" si="1"/>
        <v>0</v>
      </c>
      <c r="M13" s="80">
        <f t="shared" si="2"/>
        <v>2</v>
      </c>
      <c r="N13" s="81">
        <f t="shared" si="3"/>
        <v>1</v>
      </c>
      <c r="O13" s="82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 ht="27" x14ac:dyDescent="0.2">
      <c r="A14" s="35"/>
      <c r="B14" s="144" t="s">
        <v>49</v>
      </c>
      <c r="C14" s="11" t="s">
        <v>50</v>
      </c>
      <c r="D14" s="12" t="s">
        <v>30</v>
      </c>
      <c r="E14" s="21" t="s">
        <v>51</v>
      </c>
      <c r="F14" s="78"/>
      <c r="G14" s="80"/>
      <c r="H14" s="70">
        <f>ANUAL!P15</f>
        <v>1</v>
      </c>
      <c r="I14" s="70">
        <f>ANUAL!Q15</f>
        <v>1</v>
      </c>
      <c r="J14" s="69">
        <f>ANUAL!G15</f>
        <v>12</v>
      </c>
      <c r="K14" s="69">
        <f>ANUAL!K15+ANUAL!N15+ANUAL!Q15</f>
        <v>3</v>
      </c>
      <c r="L14" s="79">
        <f t="shared" si="1"/>
        <v>0.25</v>
      </c>
      <c r="M14" s="80">
        <f t="shared" si="2"/>
        <v>9</v>
      </c>
      <c r="N14" s="81">
        <f t="shared" si="3"/>
        <v>0.75</v>
      </c>
      <c r="O14" s="82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16.5" customHeight="1" x14ac:dyDescent="0.2">
      <c r="A15" s="35"/>
      <c r="B15" s="129"/>
      <c r="C15" s="11" t="s">
        <v>52</v>
      </c>
      <c r="D15" s="12" t="s">
        <v>30</v>
      </c>
      <c r="E15" s="21" t="s">
        <v>53</v>
      </c>
      <c r="F15" s="78"/>
      <c r="G15" s="80"/>
      <c r="H15" s="70">
        <f>ANUAL!P16</f>
        <v>1</v>
      </c>
      <c r="I15" s="70">
        <f>ANUAL!Q16</f>
        <v>1</v>
      </c>
      <c r="J15" s="69">
        <f>ANUAL!G16</f>
        <v>12</v>
      </c>
      <c r="K15" s="69">
        <f>ANUAL!K16+ANUAL!N16+ANUAL!Q16</f>
        <v>3</v>
      </c>
      <c r="L15" s="79">
        <f t="shared" si="1"/>
        <v>0.25</v>
      </c>
      <c r="M15" s="80">
        <f t="shared" si="2"/>
        <v>9</v>
      </c>
      <c r="N15" s="81">
        <f t="shared" si="3"/>
        <v>0.75</v>
      </c>
      <c r="O15" s="82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ht="27" x14ac:dyDescent="0.2">
      <c r="A16" s="35"/>
      <c r="B16" s="129"/>
      <c r="C16" s="11" t="s">
        <v>54</v>
      </c>
      <c r="D16" s="12" t="s">
        <v>30</v>
      </c>
      <c r="E16" s="21" t="s">
        <v>55</v>
      </c>
      <c r="F16" s="78"/>
      <c r="G16" s="80"/>
      <c r="H16" s="70">
        <f>ANUAL!P17</f>
        <v>2</v>
      </c>
      <c r="I16" s="70">
        <f>ANUAL!Q17</f>
        <v>2</v>
      </c>
      <c r="J16" s="69">
        <f>ANUAL!G17</f>
        <v>25</v>
      </c>
      <c r="K16" s="69">
        <f>ANUAL!K17+ANUAL!N17+ANUAL!Q17</f>
        <v>6</v>
      </c>
      <c r="L16" s="79">
        <f t="shared" si="1"/>
        <v>0.24</v>
      </c>
      <c r="M16" s="80">
        <f t="shared" si="2"/>
        <v>19</v>
      </c>
      <c r="N16" s="81">
        <f t="shared" si="3"/>
        <v>0.76</v>
      </c>
      <c r="O16" s="82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ht="27" x14ac:dyDescent="0.2">
      <c r="A17" s="35"/>
      <c r="B17" s="145"/>
      <c r="C17" s="84" t="s">
        <v>56</v>
      </c>
      <c r="D17" s="37" t="s">
        <v>30</v>
      </c>
      <c r="E17" s="38" t="s">
        <v>57</v>
      </c>
      <c r="F17" s="85"/>
      <c r="G17" s="89"/>
      <c r="H17" s="87">
        <f>ANUAL!P18</f>
        <v>1</v>
      </c>
      <c r="I17" s="87">
        <f>ANUAL!Q18</f>
        <v>1</v>
      </c>
      <c r="J17" s="86">
        <f>ANUAL!G18</f>
        <v>12</v>
      </c>
      <c r="K17" s="86">
        <f>ANUAL!K18+ANUAL!N18+ANUAL!Q18</f>
        <v>3</v>
      </c>
      <c r="L17" s="88">
        <f t="shared" si="1"/>
        <v>0.25</v>
      </c>
      <c r="M17" s="89">
        <f t="shared" si="2"/>
        <v>9</v>
      </c>
      <c r="N17" s="90">
        <f t="shared" si="3"/>
        <v>0.75</v>
      </c>
      <c r="O17" s="82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ht="16.5" x14ac:dyDescent="0.3">
      <c r="A18" s="45"/>
      <c r="B18" s="91"/>
      <c r="C18" s="91"/>
      <c r="D18" s="91"/>
      <c r="E18" s="91"/>
      <c r="F18" s="91"/>
      <c r="G18" s="102">
        <f>SUM(G8:G12)</f>
        <v>74721</v>
      </c>
      <c r="H18" s="92">
        <f t="shared" ref="H18:K18" si="4">SUM(H8:H17)</f>
        <v>2646</v>
      </c>
      <c r="I18" s="93">
        <f t="shared" si="4"/>
        <v>6124</v>
      </c>
      <c r="J18" s="93">
        <f t="shared" si="4"/>
        <v>38725</v>
      </c>
      <c r="K18" s="93">
        <f t="shared" si="4"/>
        <v>12817</v>
      </c>
      <c r="L18" s="94">
        <f t="shared" si="1"/>
        <v>0.33097482246610715</v>
      </c>
      <c r="M18" s="93">
        <f>SUM(M8:M17)</f>
        <v>25908</v>
      </c>
      <c r="N18" s="95">
        <f t="shared" si="3"/>
        <v>0.66902517753389279</v>
      </c>
      <c r="O18" s="96">
        <f t="shared" ref="O18:Z18" si="5">SUM(O8:O12)</f>
        <v>6581</v>
      </c>
      <c r="P18" s="97">
        <f t="shared" si="5"/>
        <v>4455</v>
      </c>
      <c r="Q18" s="97">
        <f t="shared" si="5"/>
        <v>7354</v>
      </c>
      <c r="R18" s="97">
        <f t="shared" si="5"/>
        <v>6433</v>
      </c>
      <c r="S18" s="97">
        <f t="shared" si="5"/>
        <v>10917</v>
      </c>
      <c r="T18" s="97">
        <f t="shared" si="5"/>
        <v>6477</v>
      </c>
      <c r="U18" s="97">
        <f t="shared" si="5"/>
        <v>7432</v>
      </c>
      <c r="V18" s="97">
        <f t="shared" si="5"/>
        <v>6049</v>
      </c>
      <c r="W18" s="97">
        <f t="shared" si="5"/>
        <v>3212</v>
      </c>
      <c r="X18" s="97">
        <f t="shared" si="5"/>
        <v>7803</v>
      </c>
      <c r="Y18" s="97">
        <f t="shared" si="5"/>
        <v>4202</v>
      </c>
      <c r="Z18" s="97">
        <f t="shared" si="5"/>
        <v>3806</v>
      </c>
    </row>
    <row r="19" spans="1:26" ht="17.25" customHeight="1" x14ac:dyDescent="0.2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20.25" customHeight="1" x14ac:dyDescent="0.3">
      <c r="A20" s="153" t="s">
        <v>59</v>
      </c>
      <c r="B20" s="135"/>
      <c r="C20" s="135"/>
      <c r="D20" s="91"/>
      <c r="E20" s="151" t="s">
        <v>60</v>
      </c>
      <c r="F20" s="135"/>
      <c r="G20" s="135"/>
      <c r="H20" s="135"/>
      <c r="I20" s="135"/>
      <c r="J20" s="135"/>
      <c r="K20" s="135"/>
      <c r="L20" s="135"/>
      <c r="M20" s="135"/>
      <c r="N20" s="135"/>
      <c r="O20" s="52"/>
      <c r="P20" s="52"/>
      <c r="Q20" s="52"/>
      <c r="R20" s="148" t="s">
        <v>60</v>
      </c>
      <c r="S20" s="135"/>
      <c r="T20" s="135"/>
      <c r="U20" s="135"/>
      <c r="V20" s="135"/>
      <c r="W20" s="135"/>
      <c r="X20" s="135"/>
      <c r="Y20" s="135"/>
      <c r="Z20" s="135"/>
    </row>
    <row r="21" spans="1:26" ht="20.25" customHeight="1" x14ac:dyDescent="0.3">
      <c r="A21" s="98"/>
      <c r="B21" s="99"/>
      <c r="C21" s="99"/>
      <c r="D21" s="91"/>
      <c r="E21" s="100"/>
      <c r="F21" s="100"/>
      <c r="G21" s="100"/>
      <c r="H21" s="100"/>
      <c r="I21" s="101"/>
      <c r="J21" s="100"/>
      <c r="K21" s="100"/>
      <c r="L21" s="100"/>
      <c r="M21" s="100"/>
      <c r="N21" s="52"/>
      <c r="O21" s="52"/>
      <c r="P21" s="52"/>
      <c r="Q21" s="52"/>
      <c r="R21" s="56"/>
      <c r="S21" s="56"/>
      <c r="T21" s="56"/>
      <c r="U21" s="56"/>
      <c r="V21" s="57"/>
      <c r="W21" s="56"/>
      <c r="X21" s="56"/>
      <c r="Y21" s="56"/>
      <c r="Z21" s="56"/>
    </row>
    <row r="22" spans="1:26" ht="12.75" customHeight="1" x14ac:dyDescent="0.3">
      <c r="A22" s="154" t="s">
        <v>61</v>
      </c>
      <c r="B22" s="135"/>
      <c r="C22" s="135"/>
      <c r="D22" s="91"/>
      <c r="E22" s="154" t="s">
        <v>62</v>
      </c>
      <c r="F22" s="135"/>
      <c r="G22" s="135"/>
      <c r="H22" s="135"/>
      <c r="I22" s="135"/>
      <c r="J22" s="135"/>
      <c r="K22" s="135"/>
      <c r="L22" s="135"/>
      <c r="M22" s="135"/>
      <c r="N22" s="135"/>
      <c r="O22" s="52"/>
      <c r="P22" s="52"/>
      <c r="Q22" s="52"/>
      <c r="R22" s="147" t="s">
        <v>62</v>
      </c>
      <c r="S22" s="135"/>
      <c r="T22" s="135"/>
      <c r="U22" s="135"/>
      <c r="V22" s="135"/>
      <c r="W22" s="135"/>
      <c r="X22" s="135"/>
      <c r="Y22" s="135"/>
      <c r="Z22" s="135"/>
    </row>
    <row r="23" spans="1:26" ht="12.75" customHeight="1" x14ac:dyDescent="0.3">
      <c r="A23" s="151" t="s">
        <v>63</v>
      </c>
      <c r="B23" s="135"/>
      <c r="C23" s="135"/>
      <c r="D23" s="91"/>
      <c r="E23" s="151" t="s">
        <v>64</v>
      </c>
      <c r="F23" s="135"/>
      <c r="G23" s="135"/>
      <c r="H23" s="135"/>
      <c r="I23" s="135"/>
      <c r="J23" s="135"/>
      <c r="K23" s="135"/>
      <c r="L23" s="135"/>
      <c r="M23" s="135"/>
      <c r="N23" s="135"/>
      <c r="O23" s="52"/>
      <c r="P23" s="52"/>
      <c r="Q23" s="52"/>
      <c r="R23" s="148" t="s">
        <v>98</v>
      </c>
      <c r="S23" s="135"/>
      <c r="T23" s="135"/>
      <c r="U23" s="135"/>
      <c r="V23" s="135"/>
      <c r="W23" s="135"/>
      <c r="X23" s="135"/>
      <c r="Y23" s="135"/>
      <c r="Z23" s="135"/>
    </row>
    <row r="24" spans="1:26" ht="17.25" customHeight="1" x14ac:dyDescent="0.3">
      <c r="A24" s="151" t="s">
        <v>99</v>
      </c>
      <c r="B24" s="135"/>
      <c r="C24" s="135"/>
      <c r="D24" s="91"/>
      <c r="E24" s="151" t="s">
        <v>66</v>
      </c>
      <c r="F24" s="135"/>
      <c r="G24" s="135"/>
      <c r="H24" s="135"/>
      <c r="I24" s="135"/>
      <c r="J24" s="135"/>
      <c r="K24" s="135"/>
      <c r="L24" s="135"/>
      <c r="M24" s="135"/>
      <c r="N24" s="135"/>
      <c r="O24" s="52"/>
      <c r="P24" s="52"/>
      <c r="Q24" s="52"/>
      <c r="R24" s="148" t="s">
        <v>66</v>
      </c>
      <c r="S24" s="135"/>
      <c r="T24" s="135"/>
      <c r="U24" s="135"/>
      <c r="V24" s="135"/>
      <c r="W24" s="135"/>
      <c r="X24" s="135"/>
      <c r="Y24" s="135"/>
      <c r="Z24" s="135"/>
    </row>
    <row r="25" spans="1:26" ht="17.25" customHeight="1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7.25" customHeight="1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7.25" customHeight="1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7.25" customHeight="1" x14ac:dyDescent="0.2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35.25" customHeight="1" x14ac:dyDescent="0.2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35.25" customHeight="1" x14ac:dyDescent="0.2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35.25" customHeight="1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35.25" customHeight="1" x14ac:dyDescent="0.2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35.25" customHeight="1" x14ac:dyDescent="0.2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35.25" customHeight="1" x14ac:dyDescent="0.2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35.25" customHeight="1" x14ac:dyDescent="0.2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35.25" customHeight="1" x14ac:dyDescent="0.2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ht="35.25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35.25" customHeight="1" x14ac:dyDescent="0.2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26" ht="35.25" customHeight="1" x14ac:dyDescent="0.2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6" ht="35.25" customHeight="1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26" ht="35.25" customHeight="1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H6:I6"/>
    <mergeCell ref="J6:K6"/>
    <mergeCell ref="M6:M7"/>
    <mergeCell ref="A2:Z2"/>
    <mergeCell ref="A3:Z3"/>
    <mergeCell ref="A4:Z4"/>
    <mergeCell ref="A6:A7"/>
    <mergeCell ref="B6:B7"/>
    <mergeCell ref="C6:C7"/>
    <mergeCell ref="D6:D7"/>
    <mergeCell ref="O6:Z6"/>
    <mergeCell ref="A24:C24"/>
    <mergeCell ref="E24:N24"/>
    <mergeCell ref="R24:Z24"/>
    <mergeCell ref="E6:E7"/>
    <mergeCell ref="F6:F7"/>
    <mergeCell ref="B14:B17"/>
    <mergeCell ref="A20:C20"/>
    <mergeCell ref="E20:N20"/>
    <mergeCell ref="R20:Z20"/>
    <mergeCell ref="A22:C22"/>
    <mergeCell ref="E22:N22"/>
    <mergeCell ref="R22:Z22"/>
    <mergeCell ref="A23:C23"/>
    <mergeCell ref="E23:N23"/>
    <mergeCell ref="R23:Z23"/>
    <mergeCell ref="G6:G7"/>
  </mergeCells>
  <printOptions horizontalCentered="1"/>
  <pageMargins left="0.51181102362204722" right="0.31496062992125984" top="0.55118110236220474" bottom="0.35433070866141736" header="0" footer="0"/>
  <pageSetup scale="80" orientation="landscape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Z1000"/>
  <sheetViews>
    <sheetView topLeftCell="B1" workbookViewId="0"/>
  </sheetViews>
  <sheetFormatPr baseColWidth="10" defaultColWidth="14.42578125" defaultRowHeight="15" customHeight="1" x14ac:dyDescent="0.2"/>
  <cols>
    <col min="1" max="1" width="8.85546875" hidden="1" customWidth="1"/>
    <col min="2" max="2" width="39.140625" customWidth="1"/>
    <col min="3" max="3" width="25.85546875" customWidth="1"/>
    <col min="4" max="4" width="12.7109375" customWidth="1"/>
    <col min="5" max="5" width="12.42578125" customWidth="1"/>
    <col min="6" max="6" width="8.7109375" hidden="1" customWidth="1"/>
    <col min="7" max="7" width="10" hidden="1" customWidth="1"/>
    <col min="8" max="8" width="6.5703125" customWidth="1"/>
    <col min="9" max="9" width="5.7109375" customWidth="1"/>
    <col min="10" max="10" width="6.42578125" customWidth="1"/>
    <col min="11" max="11" width="7.7109375" customWidth="1"/>
    <col min="12" max="12" width="8" customWidth="1"/>
    <col min="13" max="13" width="11.7109375" customWidth="1"/>
    <col min="14" max="14" width="9" customWidth="1"/>
    <col min="15" max="18" width="4.28515625" hidden="1" customWidth="1"/>
    <col min="19" max="19" width="5" hidden="1" customWidth="1"/>
    <col min="20" max="26" width="4.28515625" hidden="1" customWidth="1"/>
  </cols>
  <sheetData>
    <row r="1" spans="1:26" ht="12.75" customHeight="1" x14ac:dyDescent="0.2"/>
    <row r="2" spans="1:26" ht="20.25" customHeight="1" x14ac:dyDescent="0.2">
      <c r="A2" s="161" t="s">
        <v>100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2"/>
    </row>
    <row r="3" spans="1:26" ht="18" x14ac:dyDescent="0.2">
      <c r="A3" s="124" t="s">
        <v>107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2"/>
    </row>
    <row r="4" spans="1:26" ht="18" x14ac:dyDescent="0.2">
      <c r="A4" s="124" t="s">
        <v>108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2"/>
    </row>
    <row r="5" spans="1:26" ht="9" customHeight="1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ht="18" customHeight="1" x14ac:dyDescent="0.2">
      <c r="A6" s="125" t="s">
        <v>3</v>
      </c>
      <c r="B6" s="157" t="s">
        <v>4</v>
      </c>
      <c r="C6" s="152" t="s">
        <v>5</v>
      </c>
      <c r="D6" s="152" t="s">
        <v>6</v>
      </c>
      <c r="E6" s="152" t="s">
        <v>7</v>
      </c>
      <c r="F6" s="152" t="s">
        <v>8</v>
      </c>
      <c r="G6" s="152" t="s">
        <v>9</v>
      </c>
      <c r="H6" s="155" t="s">
        <v>14</v>
      </c>
      <c r="I6" s="156"/>
      <c r="J6" s="155" t="s">
        <v>9</v>
      </c>
      <c r="K6" s="156"/>
      <c r="L6" s="63" t="s">
        <v>24</v>
      </c>
      <c r="M6" s="152" t="s">
        <v>81</v>
      </c>
      <c r="N6" s="64" t="s">
        <v>82</v>
      </c>
      <c r="O6" s="158" t="s">
        <v>83</v>
      </c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60"/>
    </row>
    <row r="7" spans="1:26" ht="27.75" customHeight="1" x14ac:dyDescent="0.2">
      <c r="A7" s="127"/>
      <c r="B7" s="130"/>
      <c r="C7" s="133"/>
      <c r="D7" s="133"/>
      <c r="E7" s="133"/>
      <c r="F7" s="133"/>
      <c r="G7" s="133"/>
      <c r="H7" s="65" t="s">
        <v>23</v>
      </c>
      <c r="I7" s="65" t="s">
        <v>24</v>
      </c>
      <c r="J7" s="65" t="s">
        <v>23</v>
      </c>
      <c r="K7" s="65" t="s">
        <v>24</v>
      </c>
      <c r="L7" s="65" t="s">
        <v>84</v>
      </c>
      <c r="M7" s="133"/>
      <c r="N7" s="66" t="s">
        <v>84</v>
      </c>
      <c r="O7" s="67" t="s">
        <v>85</v>
      </c>
      <c r="P7" s="6" t="s">
        <v>86</v>
      </c>
      <c r="Q7" s="6" t="s">
        <v>87</v>
      </c>
      <c r="R7" s="6" t="s">
        <v>88</v>
      </c>
      <c r="S7" s="6" t="s">
        <v>89</v>
      </c>
      <c r="T7" s="6" t="s">
        <v>90</v>
      </c>
      <c r="U7" s="6" t="s">
        <v>91</v>
      </c>
      <c r="V7" s="6" t="s">
        <v>92</v>
      </c>
      <c r="W7" s="6" t="s">
        <v>93</v>
      </c>
      <c r="X7" s="6" t="s">
        <v>94</v>
      </c>
      <c r="Y7" s="6" t="s">
        <v>95</v>
      </c>
      <c r="Z7" s="6" t="s">
        <v>96</v>
      </c>
    </row>
    <row r="8" spans="1:26" ht="33.75" customHeight="1" x14ac:dyDescent="0.2">
      <c r="A8" s="9" t="s">
        <v>27</v>
      </c>
      <c r="B8" s="10" t="s">
        <v>28</v>
      </c>
      <c r="C8" s="11" t="s">
        <v>29</v>
      </c>
      <c r="D8" s="12" t="s">
        <v>30</v>
      </c>
      <c r="E8" s="12" t="s">
        <v>109</v>
      </c>
      <c r="F8" s="68" t="s">
        <v>32</v>
      </c>
      <c r="G8" s="69">
        <f t="shared" ref="G8:G10" si="0">SUM(O8:Z8)</f>
        <v>460</v>
      </c>
      <c r="H8" s="70">
        <f>ANUAL!S9</f>
        <v>30</v>
      </c>
      <c r="I8" s="70">
        <f>ANUAL!T9</f>
        <v>38</v>
      </c>
      <c r="J8" s="69">
        <f>ANUAL!G9</f>
        <v>540</v>
      </c>
      <c r="K8" s="69">
        <f>ANUAL!K9+ANUAL!N9+ANUAL!Q9+ANUAL!T9</f>
        <v>137</v>
      </c>
      <c r="L8" s="71">
        <f t="shared" ref="L8:L18" si="1">+K8/J8</f>
        <v>0.25370370370370371</v>
      </c>
      <c r="M8" s="69">
        <f t="shared" ref="M8:M17" si="2">+J8-K8</f>
        <v>403</v>
      </c>
      <c r="N8" s="72">
        <f t="shared" ref="N8:N18" si="3">+M8/J8</f>
        <v>0.74629629629629635</v>
      </c>
      <c r="O8" s="73">
        <v>9</v>
      </c>
      <c r="P8" s="74">
        <v>14</v>
      </c>
      <c r="Q8" s="74">
        <v>38</v>
      </c>
      <c r="R8" s="74">
        <v>38</v>
      </c>
      <c r="S8" s="74">
        <v>50</v>
      </c>
      <c r="T8" s="74">
        <v>51</v>
      </c>
      <c r="U8" s="74">
        <v>77</v>
      </c>
      <c r="V8" s="74">
        <v>29</v>
      </c>
      <c r="W8" s="74">
        <v>27</v>
      </c>
      <c r="X8" s="74">
        <v>46</v>
      </c>
      <c r="Y8" s="74">
        <v>38</v>
      </c>
      <c r="Z8" s="74">
        <v>43</v>
      </c>
    </row>
    <row r="9" spans="1:26" ht="35.25" customHeight="1" x14ac:dyDescent="0.2">
      <c r="A9" s="9" t="s">
        <v>33</v>
      </c>
      <c r="B9" s="20" t="s">
        <v>34</v>
      </c>
      <c r="C9" s="11" t="s">
        <v>35</v>
      </c>
      <c r="D9" s="12" t="s">
        <v>30</v>
      </c>
      <c r="E9" s="21" t="s">
        <v>36</v>
      </c>
      <c r="F9" s="68" t="s">
        <v>32</v>
      </c>
      <c r="G9" s="69">
        <f t="shared" si="0"/>
        <v>18540</v>
      </c>
      <c r="H9" s="70">
        <f>ANUAL!S10</f>
        <v>800</v>
      </c>
      <c r="I9" s="70">
        <f>ANUAL!T10</f>
        <v>711</v>
      </c>
      <c r="J9" s="69">
        <f>ANUAL!G10</f>
        <v>8060</v>
      </c>
      <c r="K9" s="69">
        <f>ANUAL!K10+ANUAL!N10+ANUAL!Q10+ANUAL!T10</f>
        <v>2500</v>
      </c>
      <c r="L9" s="71">
        <f t="shared" si="1"/>
        <v>0.31017369727047145</v>
      </c>
      <c r="M9" s="69">
        <f t="shared" si="2"/>
        <v>5560</v>
      </c>
      <c r="N9" s="72">
        <f t="shared" si="3"/>
        <v>0.6898263027295285</v>
      </c>
      <c r="O9" s="73">
        <f>678+45</f>
        <v>723</v>
      </c>
      <c r="P9" s="74">
        <f>754+45</f>
        <v>799</v>
      </c>
      <c r="Q9" s="74">
        <f>1243+45</f>
        <v>1288</v>
      </c>
      <c r="R9" s="74">
        <f>1256+45</f>
        <v>1301</v>
      </c>
      <c r="S9" s="74">
        <f>4876+45</f>
        <v>4921</v>
      </c>
      <c r="T9" s="74">
        <f>728+45</f>
        <v>773</v>
      </c>
      <c r="U9" s="74">
        <f>1231+45</f>
        <v>1276</v>
      </c>
      <c r="V9" s="74">
        <f>929+45</f>
        <v>974</v>
      </c>
      <c r="W9" s="74">
        <f>553+45</f>
        <v>598</v>
      </c>
      <c r="X9" s="74">
        <f>5024+45</f>
        <v>5069</v>
      </c>
      <c r="Y9" s="74">
        <f>477+45</f>
        <v>522</v>
      </c>
      <c r="Z9" s="74">
        <f>251+45</f>
        <v>296</v>
      </c>
    </row>
    <row r="10" spans="1:26" ht="33.75" customHeight="1" x14ac:dyDescent="0.2">
      <c r="A10" s="9" t="s">
        <v>33</v>
      </c>
      <c r="B10" s="20" t="s">
        <v>37</v>
      </c>
      <c r="C10" s="11" t="s">
        <v>38</v>
      </c>
      <c r="D10" s="12" t="s">
        <v>30</v>
      </c>
      <c r="E10" s="21" t="s">
        <v>36</v>
      </c>
      <c r="F10" s="68" t="s">
        <v>39</v>
      </c>
      <c r="G10" s="69">
        <f t="shared" si="0"/>
        <v>55000</v>
      </c>
      <c r="H10" s="70">
        <f>ANUAL!S11</f>
        <v>3500</v>
      </c>
      <c r="I10" s="70">
        <f>ANUAL!T11</f>
        <v>6547</v>
      </c>
      <c r="J10" s="69">
        <f>ANUAL!G11</f>
        <v>29200</v>
      </c>
      <c r="K10" s="69">
        <f>ANUAL!K11+ANUAL!N11+ANUAL!Q11+ANUAL!T11</f>
        <v>16942</v>
      </c>
      <c r="L10" s="71">
        <f t="shared" si="1"/>
        <v>0.58020547945205481</v>
      </c>
      <c r="M10" s="69">
        <f t="shared" si="2"/>
        <v>12258</v>
      </c>
      <c r="N10" s="72">
        <f t="shared" si="3"/>
        <v>0.41979452054794519</v>
      </c>
      <c r="O10" s="75">
        <v>5489</v>
      </c>
      <c r="P10" s="25">
        <v>3642</v>
      </c>
      <c r="Q10" s="25">
        <v>6028</v>
      </c>
      <c r="R10" s="25">
        <v>5094</v>
      </c>
      <c r="S10" s="25">
        <v>5946</v>
      </c>
      <c r="T10" s="25">
        <v>5653</v>
      </c>
      <c r="U10" s="25">
        <v>6079</v>
      </c>
      <c r="V10" s="25">
        <v>4685</v>
      </c>
      <c r="W10" s="25">
        <v>2587</v>
      </c>
      <c r="X10" s="25">
        <v>2688</v>
      </c>
      <c r="Y10" s="25">
        <v>3642</v>
      </c>
      <c r="Z10" s="25">
        <v>3467</v>
      </c>
    </row>
    <row r="11" spans="1:26" ht="44.25" customHeight="1" x14ac:dyDescent="0.2">
      <c r="A11" s="9"/>
      <c r="B11" s="20" t="s">
        <v>40</v>
      </c>
      <c r="C11" s="11" t="s">
        <v>41</v>
      </c>
      <c r="D11" s="12" t="s">
        <v>30</v>
      </c>
      <c r="E11" s="21" t="s">
        <v>36</v>
      </c>
      <c r="F11" s="68"/>
      <c r="G11" s="69"/>
      <c r="H11" s="70">
        <f>ANUAL!S12</f>
        <v>0</v>
      </c>
      <c r="I11" s="70">
        <f>ANUAL!T12</f>
        <v>0</v>
      </c>
      <c r="J11" s="69">
        <f>ANUAL!G12</f>
        <v>850</v>
      </c>
      <c r="K11" s="69">
        <f>ANUAL!K12+ANUAL!N12+ANUAL!Q12+ANUAL!T12</f>
        <v>516</v>
      </c>
      <c r="L11" s="71">
        <f t="shared" si="1"/>
        <v>0.60705882352941176</v>
      </c>
      <c r="M11" s="69">
        <f t="shared" si="2"/>
        <v>334</v>
      </c>
      <c r="N11" s="72">
        <f t="shared" si="3"/>
        <v>0.39294117647058824</v>
      </c>
      <c r="O11" s="73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6" ht="33" customHeight="1" x14ac:dyDescent="0.2">
      <c r="A12" s="9" t="s">
        <v>33</v>
      </c>
      <c r="B12" s="20" t="s">
        <v>42</v>
      </c>
      <c r="C12" s="11" t="s">
        <v>43</v>
      </c>
      <c r="D12" s="12" t="s">
        <v>30</v>
      </c>
      <c r="E12" s="21" t="s">
        <v>44</v>
      </c>
      <c r="F12" s="68" t="s">
        <v>39</v>
      </c>
      <c r="G12" s="69">
        <f>SUM(O12:Z12)</f>
        <v>721</v>
      </c>
      <c r="H12" s="70">
        <f>ANUAL!S13</f>
        <v>1</v>
      </c>
      <c r="I12" s="70">
        <f>ANUAL!T13</f>
        <v>1</v>
      </c>
      <c r="J12" s="69">
        <f>ANUAL!G13</f>
        <v>12</v>
      </c>
      <c r="K12" s="69">
        <f>ANUAL!K13+ANUAL!N13+ANUAL!Q13+ANUAL!T13</f>
        <v>4</v>
      </c>
      <c r="L12" s="71">
        <f t="shared" si="1"/>
        <v>0.33333333333333331</v>
      </c>
      <c r="M12" s="69">
        <f t="shared" si="2"/>
        <v>8</v>
      </c>
      <c r="N12" s="72">
        <f t="shared" si="3"/>
        <v>0.66666666666666663</v>
      </c>
      <c r="O12" s="73">
        <v>360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361</v>
      </c>
      <c r="W12" s="74">
        <v>0</v>
      </c>
      <c r="X12" s="74">
        <v>0</v>
      </c>
      <c r="Y12" s="74">
        <v>0</v>
      </c>
      <c r="Z12" s="74">
        <v>0</v>
      </c>
    </row>
    <row r="13" spans="1:26" ht="30.75" customHeight="1" x14ac:dyDescent="0.2">
      <c r="A13" s="35"/>
      <c r="B13" s="29" t="s">
        <v>45</v>
      </c>
      <c r="C13" s="30" t="s">
        <v>46</v>
      </c>
      <c r="D13" s="31" t="s">
        <v>47</v>
      </c>
      <c r="E13" s="32" t="s">
        <v>48</v>
      </c>
      <c r="F13" s="78"/>
      <c r="G13" s="80"/>
      <c r="H13" s="70">
        <f>ANUAL!S14</f>
        <v>0</v>
      </c>
      <c r="I13" s="70">
        <f>ANUAL!T14</f>
        <v>0</v>
      </c>
      <c r="J13" s="69">
        <f>ANUAL!G14</f>
        <v>2</v>
      </c>
      <c r="K13" s="69">
        <f>ANUAL!K14+ANUAL!N14+ANUAL!Q14+ANUAL!T14</f>
        <v>0</v>
      </c>
      <c r="L13" s="79">
        <f t="shared" si="1"/>
        <v>0</v>
      </c>
      <c r="M13" s="80">
        <f t="shared" si="2"/>
        <v>2</v>
      </c>
      <c r="N13" s="81">
        <f t="shared" si="3"/>
        <v>1</v>
      </c>
      <c r="O13" s="82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 ht="27" x14ac:dyDescent="0.2">
      <c r="A14" s="35"/>
      <c r="B14" s="144" t="s">
        <v>49</v>
      </c>
      <c r="C14" s="11" t="s">
        <v>50</v>
      </c>
      <c r="D14" s="12" t="s">
        <v>30</v>
      </c>
      <c r="E14" s="21" t="s">
        <v>51</v>
      </c>
      <c r="F14" s="78"/>
      <c r="G14" s="80"/>
      <c r="H14" s="70">
        <f>ANUAL!S15</f>
        <v>1</v>
      </c>
      <c r="I14" s="70">
        <f>ANUAL!T15</f>
        <v>1</v>
      </c>
      <c r="J14" s="69">
        <f>ANUAL!G15</f>
        <v>12</v>
      </c>
      <c r="K14" s="69">
        <f>ANUAL!K15+ANUAL!N15+ANUAL!Q15+ANUAL!T15</f>
        <v>4</v>
      </c>
      <c r="L14" s="79">
        <f t="shared" si="1"/>
        <v>0.33333333333333331</v>
      </c>
      <c r="M14" s="80">
        <f t="shared" si="2"/>
        <v>8</v>
      </c>
      <c r="N14" s="81">
        <f t="shared" si="3"/>
        <v>0.66666666666666663</v>
      </c>
      <c r="O14" s="82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15.75" customHeight="1" x14ac:dyDescent="0.2">
      <c r="A15" s="35"/>
      <c r="B15" s="129"/>
      <c r="C15" s="11" t="s">
        <v>52</v>
      </c>
      <c r="D15" s="12" t="s">
        <v>30</v>
      </c>
      <c r="E15" s="21" t="s">
        <v>53</v>
      </c>
      <c r="F15" s="78"/>
      <c r="G15" s="80"/>
      <c r="H15" s="70">
        <f>ANUAL!S16</f>
        <v>1</v>
      </c>
      <c r="I15" s="70">
        <f>ANUAL!T16</f>
        <v>1</v>
      </c>
      <c r="J15" s="69">
        <f>ANUAL!G16</f>
        <v>12</v>
      </c>
      <c r="K15" s="69">
        <f>ANUAL!K16+ANUAL!N16+ANUAL!Q16+ANUAL!T16</f>
        <v>4</v>
      </c>
      <c r="L15" s="79">
        <f t="shared" si="1"/>
        <v>0.33333333333333331</v>
      </c>
      <c r="M15" s="80">
        <f t="shared" si="2"/>
        <v>8</v>
      </c>
      <c r="N15" s="81">
        <f t="shared" si="3"/>
        <v>0.66666666666666663</v>
      </c>
      <c r="O15" s="82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ht="27" x14ac:dyDescent="0.2">
      <c r="A16" s="35"/>
      <c r="B16" s="129"/>
      <c r="C16" s="11" t="s">
        <v>54</v>
      </c>
      <c r="D16" s="12" t="s">
        <v>30</v>
      </c>
      <c r="E16" s="21" t="s">
        <v>55</v>
      </c>
      <c r="F16" s="78"/>
      <c r="G16" s="80"/>
      <c r="H16" s="70">
        <f>ANUAL!S17</f>
        <v>2</v>
      </c>
      <c r="I16" s="70">
        <f>ANUAL!T17</f>
        <v>2</v>
      </c>
      <c r="J16" s="69">
        <f>ANUAL!G17</f>
        <v>25</v>
      </c>
      <c r="K16" s="69">
        <f>ANUAL!K17+ANUAL!N17+ANUAL!Q17+ANUAL!T17</f>
        <v>8</v>
      </c>
      <c r="L16" s="79">
        <f t="shared" si="1"/>
        <v>0.32</v>
      </c>
      <c r="M16" s="80">
        <f t="shared" si="2"/>
        <v>17</v>
      </c>
      <c r="N16" s="81">
        <f t="shared" si="3"/>
        <v>0.68</v>
      </c>
      <c r="O16" s="82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ht="27" x14ac:dyDescent="0.2">
      <c r="A17" s="35"/>
      <c r="B17" s="145"/>
      <c r="C17" s="84" t="s">
        <v>56</v>
      </c>
      <c r="D17" s="37" t="s">
        <v>30</v>
      </c>
      <c r="E17" s="38" t="s">
        <v>57</v>
      </c>
      <c r="F17" s="85"/>
      <c r="G17" s="89"/>
      <c r="H17" s="87">
        <f>ANUAL!S18</f>
        <v>1</v>
      </c>
      <c r="I17" s="87">
        <f>ANUAL!T18</f>
        <v>1</v>
      </c>
      <c r="J17" s="86">
        <f>ANUAL!G18</f>
        <v>12</v>
      </c>
      <c r="K17" s="86">
        <f>ANUAL!K18+ANUAL!N18+ANUAL!Q18+ANUAL!T18</f>
        <v>4</v>
      </c>
      <c r="L17" s="88">
        <f t="shared" si="1"/>
        <v>0.33333333333333331</v>
      </c>
      <c r="M17" s="89">
        <f t="shared" si="2"/>
        <v>8</v>
      </c>
      <c r="N17" s="90">
        <f t="shared" si="3"/>
        <v>0.66666666666666663</v>
      </c>
      <c r="O17" s="82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ht="16.5" x14ac:dyDescent="0.3">
      <c r="A18" s="45"/>
      <c r="B18" s="91"/>
      <c r="C18" s="91"/>
      <c r="D18" s="91"/>
      <c r="E18" s="91"/>
      <c r="F18" s="91"/>
      <c r="G18" s="102">
        <f>SUM(G8:G12)</f>
        <v>74721</v>
      </c>
      <c r="H18" s="92">
        <f t="shared" ref="H18:K18" si="4">SUM(H8:H17)</f>
        <v>4336</v>
      </c>
      <c r="I18" s="93">
        <f t="shared" si="4"/>
        <v>7302</v>
      </c>
      <c r="J18" s="93">
        <f t="shared" si="4"/>
        <v>38725</v>
      </c>
      <c r="K18" s="93">
        <f t="shared" si="4"/>
        <v>20119</v>
      </c>
      <c r="L18" s="94">
        <f t="shared" si="1"/>
        <v>0.5195351839896708</v>
      </c>
      <c r="M18" s="93">
        <f>SUM(M8:M17)</f>
        <v>18606</v>
      </c>
      <c r="N18" s="95">
        <f t="shared" si="3"/>
        <v>0.48046481601032925</v>
      </c>
      <c r="O18" s="96">
        <f t="shared" ref="O18:Z18" si="5">SUM(O8:O12)</f>
        <v>6581</v>
      </c>
      <c r="P18" s="97">
        <f t="shared" si="5"/>
        <v>4455</v>
      </c>
      <c r="Q18" s="97">
        <f t="shared" si="5"/>
        <v>7354</v>
      </c>
      <c r="R18" s="97">
        <f t="shared" si="5"/>
        <v>6433</v>
      </c>
      <c r="S18" s="97">
        <f t="shared" si="5"/>
        <v>10917</v>
      </c>
      <c r="T18" s="97">
        <f t="shared" si="5"/>
        <v>6477</v>
      </c>
      <c r="U18" s="97">
        <f t="shared" si="5"/>
        <v>7432</v>
      </c>
      <c r="V18" s="97">
        <f t="shared" si="5"/>
        <v>6049</v>
      </c>
      <c r="W18" s="97">
        <f t="shared" si="5"/>
        <v>3212</v>
      </c>
      <c r="X18" s="97">
        <f t="shared" si="5"/>
        <v>7803</v>
      </c>
      <c r="Y18" s="97">
        <f t="shared" si="5"/>
        <v>4202</v>
      </c>
      <c r="Z18" s="97">
        <f t="shared" si="5"/>
        <v>3806</v>
      </c>
    </row>
    <row r="19" spans="1:26" ht="17.25" customHeight="1" x14ac:dyDescent="0.2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20.25" customHeight="1" x14ac:dyDescent="0.3">
      <c r="A20" s="153" t="s">
        <v>59</v>
      </c>
      <c r="B20" s="135"/>
      <c r="C20" s="135"/>
      <c r="D20" s="91"/>
      <c r="E20" s="151" t="s">
        <v>60</v>
      </c>
      <c r="F20" s="135"/>
      <c r="G20" s="135"/>
      <c r="H20" s="135"/>
      <c r="I20" s="135"/>
      <c r="J20" s="135"/>
      <c r="K20" s="135"/>
      <c r="L20" s="135"/>
      <c r="M20" s="135"/>
      <c r="N20" s="135"/>
      <c r="O20" s="52"/>
      <c r="P20" s="52"/>
      <c r="Q20" s="52"/>
      <c r="R20" s="148" t="s">
        <v>60</v>
      </c>
      <c r="S20" s="135"/>
      <c r="T20" s="135"/>
      <c r="U20" s="135"/>
      <c r="V20" s="135"/>
      <c r="W20" s="135"/>
      <c r="X20" s="135"/>
      <c r="Y20" s="135"/>
      <c r="Z20" s="135"/>
    </row>
    <row r="21" spans="1:26" ht="20.25" customHeight="1" x14ac:dyDescent="0.3">
      <c r="A21" s="98"/>
      <c r="B21" s="99"/>
      <c r="C21" s="99"/>
      <c r="D21" s="91"/>
      <c r="E21" s="100"/>
      <c r="F21" s="100"/>
      <c r="G21" s="100"/>
      <c r="H21" s="100"/>
      <c r="I21" s="101"/>
      <c r="J21" s="100"/>
      <c r="K21" s="100"/>
      <c r="L21" s="100"/>
      <c r="M21" s="100"/>
      <c r="N21" s="52"/>
      <c r="O21" s="52"/>
      <c r="P21" s="52"/>
      <c r="Q21" s="52"/>
      <c r="R21" s="56"/>
      <c r="S21" s="56"/>
      <c r="T21" s="56"/>
      <c r="U21" s="56"/>
      <c r="V21" s="57"/>
      <c r="W21" s="56"/>
      <c r="X21" s="56"/>
      <c r="Y21" s="56"/>
      <c r="Z21" s="56"/>
    </row>
    <row r="22" spans="1:26" ht="12.75" customHeight="1" x14ac:dyDescent="0.3">
      <c r="A22" s="154" t="s">
        <v>61</v>
      </c>
      <c r="B22" s="135"/>
      <c r="C22" s="135"/>
      <c r="D22" s="91"/>
      <c r="E22" s="154" t="s">
        <v>62</v>
      </c>
      <c r="F22" s="135"/>
      <c r="G22" s="135"/>
      <c r="H22" s="135"/>
      <c r="I22" s="135"/>
      <c r="J22" s="135"/>
      <c r="K22" s="135"/>
      <c r="L22" s="135"/>
      <c r="M22" s="135"/>
      <c r="N22" s="135"/>
      <c r="O22" s="52"/>
      <c r="P22" s="52"/>
      <c r="Q22" s="52"/>
      <c r="R22" s="147" t="s">
        <v>62</v>
      </c>
      <c r="S22" s="135"/>
      <c r="T22" s="135"/>
      <c r="U22" s="135"/>
      <c r="V22" s="135"/>
      <c r="W22" s="135"/>
      <c r="X22" s="135"/>
      <c r="Y22" s="135"/>
      <c r="Z22" s="135"/>
    </row>
    <row r="23" spans="1:26" ht="12.75" customHeight="1" x14ac:dyDescent="0.3">
      <c r="A23" s="151" t="s">
        <v>63</v>
      </c>
      <c r="B23" s="135"/>
      <c r="C23" s="135"/>
      <c r="D23" s="91"/>
      <c r="E23" s="151" t="s">
        <v>64</v>
      </c>
      <c r="F23" s="135"/>
      <c r="G23" s="135"/>
      <c r="H23" s="135"/>
      <c r="I23" s="135"/>
      <c r="J23" s="135"/>
      <c r="K23" s="135"/>
      <c r="L23" s="135"/>
      <c r="M23" s="135"/>
      <c r="N23" s="135"/>
      <c r="O23" s="52"/>
      <c r="P23" s="52"/>
      <c r="Q23" s="52"/>
      <c r="R23" s="148" t="s">
        <v>98</v>
      </c>
      <c r="S23" s="135"/>
      <c r="T23" s="135"/>
      <c r="U23" s="135"/>
      <c r="V23" s="135"/>
      <c r="W23" s="135"/>
      <c r="X23" s="135"/>
      <c r="Y23" s="135"/>
      <c r="Z23" s="135"/>
    </row>
    <row r="24" spans="1:26" ht="17.25" customHeight="1" x14ac:dyDescent="0.3">
      <c r="A24" s="151" t="s">
        <v>99</v>
      </c>
      <c r="B24" s="135"/>
      <c r="C24" s="135"/>
      <c r="D24" s="91"/>
      <c r="E24" s="151" t="s">
        <v>66</v>
      </c>
      <c r="F24" s="135"/>
      <c r="G24" s="135"/>
      <c r="H24" s="135"/>
      <c r="I24" s="135"/>
      <c r="J24" s="135"/>
      <c r="K24" s="135"/>
      <c r="L24" s="135"/>
      <c r="M24" s="135"/>
      <c r="N24" s="135"/>
      <c r="O24" s="52"/>
      <c r="P24" s="52"/>
      <c r="Q24" s="52"/>
      <c r="R24" s="148" t="s">
        <v>66</v>
      </c>
      <c r="S24" s="135"/>
      <c r="T24" s="135"/>
      <c r="U24" s="135"/>
      <c r="V24" s="135"/>
      <c r="W24" s="135"/>
      <c r="X24" s="135"/>
      <c r="Y24" s="135"/>
      <c r="Z24" s="135"/>
    </row>
    <row r="25" spans="1:26" ht="17.25" customHeight="1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7.25" customHeight="1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7.25" customHeight="1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7.25" customHeight="1" x14ac:dyDescent="0.2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35.25" customHeight="1" x14ac:dyDescent="0.2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35.25" customHeight="1" x14ac:dyDescent="0.2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35.25" customHeight="1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35.25" customHeight="1" x14ac:dyDescent="0.2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35.25" customHeight="1" x14ac:dyDescent="0.2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35.25" customHeight="1" x14ac:dyDescent="0.2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35.25" customHeight="1" x14ac:dyDescent="0.2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35.25" customHeight="1" x14ac:dyDescent="0.2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ht="35.25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35.25" customHeight="1" x14ac:dyDescent="0.2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26" ht="35.25" customHeight="1" x14ac:dyDescent="0.2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6" ht="35.25" customHeight="1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26" ht="35.25" customHeight="1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H6:I6"/>
    <mergeCell ref="J6:K6"/>
    <mergeCell ref="M6:M7"/>
    <mergeCell ref="A2:Z2"/>
    <mergeCell ref="A3:Z3"/>
    <mergeCell ref="A4:Z4"/>
    <mergeCell ref="A6:A7"/>
    <mergeCell ref="B6:B7"/>
    <mergeCell ref="C6:C7"/>
    <mergeCell ref="D6:D7"/>
    <mergeCell ref="O6:Z6"/>
    <mergeCell ref="A24:C24"/>
    <mergeCell ref="E24:N24"/>
    <mergeCell ref="R24:Z24"/>
    <mergeCell ref="E6:E7"/>
    <mergeCell ref="F6:F7"/>
    <mergeCell ref="B14:B17"/>
    <mergeCell ref="A20:C20"/>
    <mergeCell ref="E20:N20"/>
    <mergeCell ref="R20:Z20"/>
    <mergeCell ref="A22:C22"/>
    <mergeCell ref="E22:N22"/>
    <mergeCell ref="R22:Z22"/>
    <mergeCell ref="A23:C23"/>
    <mergeCell ref="E23:N23"/>
    <mergeCell ref="R23:Z23"/>
    <mergeCell ref="G6:G7"/>
  </mergeCells>
  <printOptions horizontalCentered="1"/>
  <pageMargins left="0.51181102362204722" right="0.31496062992125984" top="0.55118110236220474" bottom="0.35433070866141736" header="0" footer="0"/>
  <pageSetup orientation="landscape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X1000"/>
  <sheetViews>
    <sheetView topLeftCell="B1" workbookViewId="0"/>
  </sheetViews>
  <sheetFormatPr baseColWidth="10" defaultColWidth="14.42578125" defaultRowHeight="15" customHeight="1" x14ac:dyDescent="0.2"/>
  <cols>
    <col min="1" max="1" width="8.85546875" hidden="1" customWidth="1"/>
    <col min="2" max="2" width="39.140625" customWidth="1"/>
    <col min="3" max="3" width="25.85546875" customWidth="1"/>
    <col min="4" max="4" width="12.7109375" customWidth="1"/>
    <col min="5" max="5" width="12.42578125" customWidth="1"/>
    <col min="6" max="6" width="8.7109375" hidden="1" customWidth="1"/>
    <col min="7" max="7" width="10" hidden="1" customWidth="1"/>
    <col min="8" max="8" width="8.7109375" customWidth="1"/>
    <col min="9" max="9" width="6.42578125" customWidth="1"/>
    <col min="10" max="10" width="8" customWidth="1"/>
    <col min="11" max="11" width="11.7109375" customWidth="1"/>
    <col min="12" max="12" width="9" customWidth="1"/>
    <col min="13" max="16" width="4.28515625" hidden="1" customWidth="1"/>
    <col min="17" max="17" width="5" hidden="1" customWidth="1"/>
    <col min="18" max="24" width="4.28515625" hidden="1" customWidth="1"/>
  </cols>
  <sheetData>
    <row r="1" spans="1:24" ht="12.75" customHeight="1" x14ac:dyDescent="0.2"/>
    <row r="2" spans="1:24" ht="18" x14ac:dyDescent="0.2">
      <c r="A2" s="124" t="s">
        <v>110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2"/>
    </row>
    <row r="3" spans="1:24" ht="18" x14ac:dyDescent="0.2">
      <c r="A3" s="124" t="s">
        <v>111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2"/>
    </row>
    <row r="4" spans="1:24" ht="18" x14ac:dyDescent="0.2">
      <c r="A4" s="124" t="s">
        <v>112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2"/>
    </row>
    <row r="5" spans="1:24" ht="15.75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</row>
    <row r="6" spans="1:24" ht="33" x14ac:dyDescent="0.2">
      <c r="A6" s="125" t="s">
        <v>3</v>
      </c>
      <c r="B6" s="157" t="s">
        <v>4</v>
      </c>
      <c r="C6" s="152" t="s">
        <v>5</v>
      </c>
      <c r="D6" s="152" t="s">
        <v>6</v>
      </c>
      <c r="E6" s="152" t="s">
        <v>7</v>
      </c>
      <c r="F6" s="152" t="s">
        <v>8</v>
      </c>
      <c r="G6" s="152" t="s">
        <v>9</v>
      </c>
      <c r="H6" s="155" t="s">
        <v>9</v>
      </c>
      <c r="I6" s="156"/>
      <c r="J6" s="103" t="s">
        <v>113</v>
      </c>
      <c r="K6" s="152" t="s">
        <v>81</v>
      </c>
      <c r="L6" s="64" t="s">
        <v>82</v>
      </c>
      <c r="M6" s="158" t="s">
        <v>83</v>
      </c>
      <c r="N6" s="159"/>
      <c r="O6" s="159"/>
      <c r="P6" s="159"/>
      <c r="Q6" s="159"/>
      <c r="R6" s="159"/>
      <c r="S6" s="159"/>
      <c r="T6" s="159"/>
      <c r="U6" s="159"/>
      <c r="V6" s="159"/>
      <c r="W6" s="159"/>
      <c r="X6" s="160"/>
    </row>
    <row r="7" spans="1:24" ht="42.75" customHeight="1" x14ac:dyDescent="0.2">
      <c r="A7" s="127"/>
      <c r="B7" s="130"/>
      <c r="C7" s="133"/>
      <c r="D7" s="133"/>
      <c r="E7" s="133"/>
      <c r="F7" s="133"/>
      <c r="G7" s="133"/>
      <c r="H7" s="104" t="s">
        <v>114</v>
      </c>
      <c r="I7" s="104" t="s">
        <v>115</v>
      </c>
      <c r="J7" s="65" t="s">
        <v>84</v>
      </c>
      <c r="K7" s="133"/>
      <c r="L7" s="66" t="s">
        <v>84</v>
      </c>
      <c r="M7" s="67" t="s">
        <v>85</v>
      </c>
      <c r="N7" s="6" t="s">
        <v>86</v>
      </c>
      <c r="O7" s="6" t="s">
        <v>87</v>
      </c>
      <c r="P7" s="6" t="s">
        <v>88</v>
      </c>
      <c r="Q7" s="6" t="s">
        <v>89</v>
      </c>
      <c r="R7" s="6" t="s">
        <v>90</v>
      </c>
      <c r="S7" s="6" t="s">
        <v>91</v>
      </c>
      <c r="T7" s="6" t="s">
        <v>92</v>
      </c>
      <c r="U7" s="6" t="s">
        <v>93</v>
      </c>
      <c r="V7" s="6" t="s">
        <v>94</v>
      </c>
      <c r="W7" s="6" t="s">
        <v>95</v>
      </c>
      <c r="X7" s="6" t="s">
        <v>96</v>
      </c>
    </row>
    <row r="8" spans="1:24" ht="32.25" customHeight="1" x14ac:dyDescent="0.2">
      <c r="A8" s="9" t="s">
        <v>27</v>
      </c>
      <c r="B8" s="10" t="s">
        <v>28</v>
      </c>
      <c r="C8" s="11" t="s">
        <v>29</v>
      </c>
      <c r="D8" s="12" t="s">
        <v>30</v>
      </c>
      <c r="E8" s="12" t="s">
        <v>116</v>
      </c>
      <c r="F8" s="68" t="s">
        <v>32</v>
      </c>
      <c r="G8" s="69">
        <f t="shared" ref="G8:G10" si="0">SUM(M8:X8)</f>
        <v>460</v>
      </c>
      <c r="H8" s="69">
        <f>ANUAL!G9</f>
        <v>540</v>
      </c>
      <c r="I8" s="69">
        <f>ANUAL!K9+ANUAL!N9+ANUAL!Q9+ANUAL!T9+ANUAL!W9</f>
        <v>158</v>
      </c>
      <c r="J8" s="71">
        <f t="shared" ref="J8:J18" si="1">+I8/H8</f>
        <v>0.29259259259259257</v>
      </c>
      <c r="K8" s="69">
        <f t="shared" ref="K8:K17" si="2">+H8-I8</f>
        <v>382</v>
      </c>
      <c r="L8" s="72">
        <f t="shared" ref="L8:L18" si="3">+K8/H8</f>
        <v>0.70740740740740737</v>
      </c>
      <c r="M8" s="73">
        <v>9</v>
      </c>
      <c r="N8" s="74">
        <v>14</v>
      </c>
      <c r="O8" s="74">
        <v>38</v>
      </c>
      <c r="P8" s="74">
        <v>38</v>
      </c>
      <c r="Q8" s="74">
        <v>50</v>
      </c>
      <c r="R8" s="74">
        <v>51</v>
      </c>
      <c r="S8" s="74">
        <v>77</v>
      </c>
      <c r="T8" s="74">
        <v>29</v>
      </c>
      <c r="U8" s="74">
        <v>27</v>
      </c>
      <c r="V8" s="74">
        <v>46</v>
      </c>
      <c r="W8" s="74">
        <v>38</v>
      </c>
      <c r="X8" s="74">
        <v>43</v>
      </c>
    </row>
    <row r="9" spans="1:24" ht="27" x14ac:dyDescent="0.2">
      <c r="A9" s="9" t="s">
        <v>33</v>
      </c>
      <c r="B9" s="20" t="s">
        <v>34</v>
      </c>
      <c r="C9" s="11" t="s">
        <v>35</v>
      </c>
      <c r="D9" s="12" t="s">
        <v>30</v>
      </c>
      <c r="E9" s="21" t="s">
        <v>36</v>
      </c>
      <c r="F9" s="68" t="s">
        <v>32</v>
      </c>
      <c r="G9" s="69">
        <f t="shared" si="0"/>
        <v>18540</v>
      </c>
      <c r="H9" s="69">
        <f>ANUAL!G10</f>
        <v>8060</v>
      </c>
      <c r="I9" s="69">
        <f>ANUAL!K10+ANUAL!N10+ANUAL!Q10+ANUAL!T10+ANUAL!W10</f>
        <v>2877</v>
      </c>
      <c r="J9" s="71">
        <f t="shared" si="1"/>
        <v>0.35694789081885858</v>
      </c>
      <c r="K9" s="69">
        <f t="shared" si="2"/>
        <v>5183</v>
      </c>
      <c r="L9" s="72">
        <f t="shared" si="3"/>
        <v>0.64305210918114142</v>
      </c>
      <c r="M9" s="73">
        <f>678+45</f>
        <v>723</v>
      </c>
      <c r="N9" s="74">
        <f>754+45</f>
        <v>799</v>
      </c>
      <c r="O9" s="74">
        <f>1243+45</f>
        <v>1288</v>
      </c>
      <c r="P9" s="74">
        <f>1256+45</f>
        <v>1301</v>
      </c>
      <c r="Q9" s="74">
        <f>4876+45</f>
        <v>4921</v>
      </c>
      <c r="R9" s="74">
        <f>728+45</f>
        <v>773</v>
      </c>
      <c r="S9" s="74">
        <f>1231+45</f>
        <v>1276</v>
      </c>
      <c r="T9" s="74">
        <f>929+45</f>
        <v>974</v>
      </c>
      <c r="U9" s="74">
        <f>553+45</f>
        <v>598</v>
      </c>
      <c r="V9" s="74">
        <f>5024+45</f>
        <v>5069</v>
      </c>
      <c r="W9" s="74">
        <f>477+45</f>
        <v>522</v>
      </c>
      <c r="X9" s="74">
        <f>251+45</f>
        <v>296</v>
      </c>
    </row>
    <row r="10" spans="1:24" ht="35.25" customHeight="1" x14ac:dyDescent="0.2">
      <c r="A10" s="9" t="s">
        <v>33</v>
      </c>
      <c r="B10" s="20" t="s">
        <v>37</v>
      </c>
      <c r="C10" s="11" t="s">
        <v>38</v>
      </c>
      <c r="D10" s="12" t="s">
        <v>30</v>
      </c>
      <c r="E10" s="21" t="s">
        <v>36</v>
      </c>
      <c r="F10" s="68" t="s">
        <v>39</v>
      </c>
      <c r="G10" s="69">
        <f t="shared" si="0"/>
        <v>55000</v>
      </c>
      <c r="H10" s="69">
        <f>ANUAL!G11</f>
        <v>29200</v>
      </c>
      <c r="I10" s="69">
        <f>ANUAL!K11+ANUAL!N11+ANUAL!Q11+ANUAL!T11+ANUAL!W11</f>
        <v>20869</v>
      </c>
      <c r="J10" s="71">
        <f t="shared" si="1"/>
        <v>0.71469178082191775</v>
      </c>
      <c r="K10" s="69">
        <f t="shared" si="2"/>
        <v>8331</v>
      </c>
      <c r="L10" s="72">
        <f t="shared" si="3"/>
        <v>0.28530821917808219</v>
      </c>
      <c r="M10" s="75">
        <v>5489</v>
      </c>
      <c r="N10" s="25">
        <v>3642</v>
      </c>
      <c r="O10" s="25">
        <v>6028</v>
      </c>
      <c r="P10" s="25">
        <v>5094</v>
      </c>
      <c r="Q10" s="25">
        <v>5946</v>
      </c>
      <c r="R10" s="25">
        <v>5653</v>
      </c>
      <c r="S10" s="25">
        <v>6079</v>
      </c>
      <c r="T10" s="25">
        <v>4685</v>
      </c>
      <c r="U10" s="25">
        <v>2587</v>
      </c>
      <c r="V10" s="25">
        <v>2688</v>
      </c>
      <c r="W10" s="25">
        <v>3642</v>
      </c>
      <c r="X10" s="25">
        <v>3467</v>
      </c>
    </row>
    <row r="11" spans="1:24" ht="45" customHeight="1" x14ac:dyDescent="0.2">
      <c r="A11" s="9"/>
      <c r="B11" s="20" t="s">
        <v>40</v>
      </c>
      <c r="C11" s="11" t="s">
        <v>41</v>
      </c>
      <c r="D11" s="12" t="s">
        <v>30</v>
      </c>
      <c r="E11" s="21" t="s">
        <v>36</v>
      </c>
      <c r="F11" s="68"/>
      <c r="G11" s="69"/>
      <c r="H11" s="69">
        <f>ANUAL!G12</f>
        <v>850</v>
      </c>
      <c r="I11" s="69">
        <f>ANUAL!K12+ANUAL!N12+ANUAL!Q12+ANUAL!T12+ANUAL!W12</f>
        <v>516</v>
      </c>
      <c r="J11" s="71">
        <f t="shared" si="1"/>
        <v>0.60705882352941176</v>
      </c>
      <c r="K11" s="69">
        <f t="shared" si="2"/>
        <v>334</v>
      </c>
      <c r="L11" s="72">
        <f t="shared" si="3"/>
        <v>0.39294117647058824</v>
      </c>
      <c r="M11" s="73"/>
      <c r="N11" s="74"/>
      <c r="O11" s="74"/>
      <c r="P11" s="74"/>
      <c r="Q11" s="74"/>
      <c r="R11" s="74"/>
      <c r="S11" s="74"/>
      <c r="T11" s="74"/>
      <c r="U11" s="74"/>
      <c r="V11" s="74"/>
      <c r="W11" s="74"/>
      <c r="X11" s="74"/>
    </row>
    <row r="12" spans="1:24" ht="27" x14ac:dyDescent="0.2">
      <c r="A12" s="9" t="s">
        <v>33</v>
      </c>
      <c r="B12" s="20" t="s">
        <v>42</v>
      </c>
      <c r="C12" s="11" t="s">
        <v>43</v>
      </c>
      <c r="D12" s="12" t="s">
        <v>30</v>
      </c>
      <c r="E12" s="21" t="s">
        <v>44</v>
      </c>
      <c r="F12" s="68" t="s">
        <v>39</v>
      </c>
      <c r="G12" s="69">
        <f>SUM(M12:X12)</f>
        <v>721</v>
      </c>
      <c r="H12" s="69">
        <f>ANUAL!G13</f>
        <v>12</v>
      </c>
      <c r="I12" s="69">
        <f>ANUAL!K13+ANUAL!N13+ANUAL!Q13+ANUAL!T13+ANUAL!W13</f>
        <v>5</v>
      </c>
      <c r="J12" s="71">
        <f t="shared" si="1"/>
        <v>0.41666666666666669</v>
      </c>
      <c r="K12" s="69">
        <f t="shared" si="2"/>
        <v>7</v>
      </c>
      <c r="L12" s="72">
        <f t="shared" si="3"/>
        <v>0.58333333333333337</v>
      </c>
      <c r="M12" s="73">
        <v>360</v>
      </c>
      <c r="N12" s="74">
        <v>0</v>
      </c>
      <c r="O12" s="74">
        <v>0</v>
      </c>
      <c r="P12" s="74">
        <v>0</v>
      </c>
      <c r="Q12" s="74">
        <v>0</v>
      </c>
      <c r="R12" s="74">
        <v>0</v>
      </c>
      <c r="S12" s="74">
        <v>0</v>
      </c>
      <c r="T12" s="74">
        <v>361</v>
      </c>
      <c r="U12" s="74">
        <v>0</v>
      </c>
      <c r="V12" s="74">
        <v>0</v>
      </c>
      <c r="W12" s="74">
        <v>0</v>
      </c>
      <c r="X12" s="74">
        <v>0</v>
      </c>
    </row>
    <row r="13" spans="1:24" ht="27" x14ac:dyDescent="0.2">
      <c r="A13" s="35"/>
      <c r="B13" s="29" t="s">
        <v>45</v>
      </c>
      <c r="C13" s="30" t="s">
        <v>46</v>
      </c>
      <c r="D13" s="31" t="s">
        <v>47</v>
      </c>
      <c r="E13" s="32" t="s">
        <v>48</v>
      </c>
      <c r="F13" s="78"/>
      <c r="G13" s="80"/>
      <c r="H13" s="69">
        <f>ANUAL!G14</f>
        <v>2</v>
      </c>
      <c r="I13" s="69">
        <f>ANUAL!K14+ANUAL!N14+ANUAL!Q14+ANUAL!T14+ANUAL!W14</f>
        <v>0</v>
      </c>
      <c r="J13" s="79">
        <f t="shared" si="1"/>
        <v>0</v>
      </c>
      <c r="K13" s="80">
        <f t="shared" si="2"/>
        <v>2</v>
      </c>
      <c r="L13" s="81">
        <f t="shared" si="3"/>
        <v>1</v>
      </c>
      <c r="M13" s="82"/>
      <c r="N13" s="83"/>
      <c r="O13" s="83"/>
      <c r="P13" s="83"/>
      <c r="Q13" s="83"/>
      <c r="R13" s="83"/>
      <c r="S13" s="83"/>
      <c r="T13" s="83"/>
      <c r="U13" s="83"/>
      <c r="V13" s="83"/>
      <c r="W13" s="83"/>
      <c r="X13" s="83"/>
    </row>
    <row r="14" spans="1:24" ht="27" x14ac:dyDescent="0.2">
      <c r="A14" s="35"/>
      <c r="B14" s="144" t="s">
        <v>49</v>
      </c>
      <c r="C14" s="11" t="s">
        <v>50</v>
      </c>
      <c r="D14" s="12" t="s">
        <v>30</v>
      </c>
      <c r="E14" s="21" t="s">
        <v>51</v>
      </c>
      <c r="F14" s="78"/>
      <c r="G14" s="80"/>
      <c r="H14" s="69">
        <f>ANUAL!G15</f>
        <v>12</v>
      </c>
      <c r="I14" s="69">
        <f>ANUAL!K15+ANUAL!N15+ANUAL!Q15+ANUAL!T15+ANUAL!W15</f>
        <v>5</v>
      </c>
      <c r="J14" s="79">
        <f t="shared" si="1"/>
        <v>0.41666666666666669</v>
      </c>
      <c r="K14" s="80">
        <f t="shared" si="2"/>
        <v>7</v>
      </c>
      <c r="L14" s="81">
        <f t="shared" si="3"/>
        <v>0.58333333333333337</v>
      </c>
      <c r="M14" s="82"/>
      <c r="N14" s="83"/>
      <c r="O14" s="83"/>
      <c r="P14" s="83"/>
      <c r="Q14" s="83"/>
      <c r="R14" s="83"/>
      <c r="S14" s="83"/>
      <c r="T14" s="83"/>
      <c r="U14" s="83"/>
      <c r="V14" s="83"/>
      <c r="W14" s="83"/>
      <c r="X14" s="83"/>
    </row>
    <row r="15" spans="1:24" ht="12.75" customHeight="1" x14ac:dyDescent="0.2">
      <c r="A15" s="35"/>
      <c r="B15" s="129"/>
      <c r="C15" s="11" t="s">
        <v>52</v>
      </c>
      <c r="D15" s="12" t="s">
        <v>30</v>
      </c>
      <c r="E15" s="21" t="s">
        <v>53</v>
      </c>
      <c r="F15" s="78"/>
      <c r="G15" s="80"/>
      <c r="H15" s="69">
        <f>ANUAL!G16</f>
        <v>12</v>
      </c>
      <c r="I15" s="69">
        <f>ANUAL!K16+ANUAL!N16+ANUAL!Q16+ANUAL!T16+ANUAL!W16</f>
        <v>5</v>
      </c>
      <c r="J15" s="79">
        <f t="shared" si="1"/>
        <v>0.41666666666666669</v>
      </c>
      <c r="K15" s="80">
        <f t="shared" si="2"/>
        <v>7</v>
      </c>
      <c r="L15" s="81">
        <f t="shared" si="3"/>
        <v>0.58333333333333337</v>
      </c>
      <c r="M15" s="82"/>
      <c r="N15" s="83"/>
      <c r="O15" s="83"/>
      <c r="P15" s="83"/>
      <c r="Q15" s="83"/>
      <c r="R15" s="83"/>
      <c r="S15" s="83"/>
      <c r="T15" s="83"/>
      <c r="U15" s="83"/>
      <c r="V15" s="83"/>
      <c r="W15" s="83"/>
      <c r="X15" s="83"/>
    </row>
    <row r="16" spans="1:24" ht="27" x14ac:dyDescent="0.2">
      <c r="A16" s="35"/>
      <c r="B16" s="129"/>
      <c r="C16" s="11" t="s">
        <v>54</v>
      </c>
      <c r="D16" s="12" t="s">
        <v>30</v>
      </c>
      <c r="E16" s="21" t="s">
        <v>55</v>
      </c>
      <c r="F16" s="78"/>
      <c r="G16" s="80"/>
      <c r="H16" s="69">
        <f>ANUAL!G17</f>
        <v>25</v>
      </c>
      <c r="I16" s="69">
        <f>ANUAL!K17+ANUAL!N17+ANUAL!Q17+ANUAL!T17+ANUAL!W17</f>
        <v>10</v>
      </c>
      <c r="J16" s="79">
        <f t="shared" si="1"/>
        <v>0.4</v>
      </c>
      <c r="K16" s="80">
        <f t="shared" si="2"/>
        <v>15</v>
      </c>
      <c r="L16" s="81">
        <f t="shared" si="3"/>
        <v>0.6</v>
      </c>
      <c r="M16" s="82"/>
      <c r="N16" s="83"/>
      <c r="O16" s="83"/>
      <c r="P16" s="83"/>
      <c r="Q16" s="83"/>
      <c r="R16" s="83"/>
      <c r="S16" s="83"/>
      <c r="T16" s="83"/>
      <c r="U16" s="83"/>
      <c r="V16" s="83"/>
      <c r="W16" s="83"/>
      <c r="X16" s="83"/>
    </row>
    <row r="17" spans="1:24" ht="27" x14ac:dyDescent="0.2">
      <c r="A17" s="35"/>
      <c r="B17" s="145"/>
      <c r="C17" s="84" t="s">
        <v>56</v>
      </c>
      <c r="D17" s="37" t="s">
        <v>30</v>
      </c>
      <c r="E17" s="38" t="s">
        <v>57</v>
      </c>
      <c r="F17" s="85"/>
      <c r="G17" s="89"/>
      <c r="H17" s="86">
        <f>ANUAL!G18</f>
        <v>12</v>
      </c>
      <c r="I17" s="86">
        <f>ANUAL!K18+ANUAL!N18+ANUAL!Q18+ANUAL!T18+ANUAL!W18</f>
        <v>5</v>
      </c>
      <c r="J17" s="88">
        <f t="shared" si="1"/>
        <v>0.41666666666666669</v>
      </c>
      <c r="K17" s="89">
        <f t="shared" si="2"/>
        <v>7</v>
      </c>
      <c r="L17" s="90">
        <f t="shared" si="3"/>
        <v>0.58333333333333337</v>
      </c>
      <c r="M17" s="82"/>
      <c r="N17" s="83"/>
      <c r="O17" s="83"/>
      <c r="P17" s="83"/>
      <c r="Q17" s="83"/>
      <c r="R17" s="83"/>
      <c r="S17" s="83"/>
      <c r="T17" s="83"/>
      <c r="U17" s="83"/>
      <c r="V17" s="83"/>
      <c r="W17" s="83"/>
      <c r="X17" s="83"/>
    </row>
    <row r="18" spans="1:24" ht="16.5" x14ac:dyDescent="0.3">
      <c r="A18" s="45"/>
      <c r="B18" s="91"/>
      <c r="C18" s="91"/>
      <c r="D18" s="91"/>
      <c r="E18" s="91"/>
      <c r="F18" s="91"/>
      <c r="G18" s="102">
        <f>SUM(G8:G12)</f>
        <v>74721</v>
      </c>
      <c r="H18" s="93">
        <f t="shared" ref="H18:I18" si="4">SUM(H8:H17)</f>
        <v>38725</v>
      </c>
      <c r="I18" s="93">
        <f t="shared" si="4"/>
        <v>24450</v>
      </c>
      <c r="J18" s="94">
        <f t="shared" si="1"/>
        <v>0.63137508069722403</v>
      </c>
      <c r="K18" s="93">
        <f>SUM(K8:K17)</f>
        <v>14275</v>
      </c>
      <c r="L18" s="95">
        <f t="shared" si="3"/>
        <v>0.36862491930277597</v>
      </c>
      <c r="M18" s="96">
        <f t="shared" ref="M18:X18" si="5">SUM(M8:M12)</f>
        <v>6581</v>
      </c>
      <c r="N18" s="97">
        <f t="shared" si="5"/>
        <v>4455</v>
      </c>
      <c r="O18" s="97">
        <f t="shared" si="5"/>
        <v>7354</v>
      </c>
      <c r="P18" s="97">
        <f t="shared" si="5"/>
        <v>6433</v>
      </c>
      <c r="Q18" s="97">
        <f t="shared" si="5"/>
        <v>10917</v>
      </c>
      <c r="R18" s="97">
        <f t="shared" si="5"/>
        <v>6477</v>
      </c>
      <c r="S18" s="97">
        <f t="shared" si="5"/>
        <v>7432</v>
      </c>
      <c r="T18" s="97">
        <f t="shared" si="5"/>
        <v>6049</v>
      </c>
      <c r="U18" s="97">
        <f t="shared" si="5"/>
        <v>3212</v>
      </c>
      <c r="V18" s="97">
        <f t="shared" si="5"/>
        <v>7803</v>
      </c>
      <c r="W18" s="97">
        <f t="shared" si="5"/>
        <v>4202</v>
      </c>
      <c r="X18" s="97">
        <f t="shared" si="5"/>
        <v>3806</v>
      </c>
    </row>
    <row r="19" spans="1:24" ht="17.25" customHeight="1" x14ac:dyDescent="0.2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</row>
    <row r="20" spans="1:24" ht="20.25" customHeight="1" x14ac:dyDescent="0.3">
      <c r="A20" s="153" t="s">
        <v>59</v>
      </c>
      <c r="B20" s="135"/>
      <c r="C20" s="135"/>
      <c r="D20" s="91"/>
      <c r="E20" s="151" t="s">
        <v>60</v>
      </c>
      <c r="F20" s="135"/>
      <c r="G20" s="135"/>
      <c r="H20" s="135"/>
      <c r="I20" s="135"/>
      <c r="J20" s="135"/>
      <c r="K20" s="135"/>
      <c r="L20" s="135"/>
      <c r="M20" s="52"/>
      <c r="N20" s="52"/>
      <c r="O20" s="52"/>
      <c r="P20" s="148" t="s">
        <v>60</v>
      </c>
      <c r="Q20" s="135"/>
      <c r="R20" s="135"/>
      <c r="S20" s="135"/>
      <c r="T20" s="135"/>
      <c r="U20" s="135"/>
      <c r="V20" s="135"/>
      <c r="W20" s="135"/>
      <c r="X20" s="135"/>
    </row>
    <row r="21" spans="1:24" ht="20.25" customHeight="1" x14ac:dyDescent="0.3">
      <c r="A21" s="98"/>
      <c r="B21" s="99"/>
      <c r="C21" s="99"/>
      <c r="D21" s="91"/>
      <c r="E21" s="100"/>
      <c r="F21" s="100"/>
      <c r="G21" s="100"/>
      <c r="H21" s="100"/>
      <c r="I21" s="100"/>
      <c r="J21" s="100"/>
      <c r="K21" s="100"/>
      <c r="L21" s="52"/>
      <c r="M21" s="52"/>
      <c r="N21" s="52"/>
      <c r="O21" s="52"/>
      <c r="P21" s="56"/>
      <c r="Q21" s="56"/>
      <c r="R21" s="56"/>
      <c r="S21" s="56"/>
      <c r="T21" s="57"/>
      <c r="U21" s="56"/>
      <c r="V21" s="56"/>
      <c r="W21" s="56"/>
      <c r="X21" s="56"/>
    </row>
    <row r="22" spans="1:24" ht="12.75" customHeight="1" x14ac:dyDescent="0.3">
      <c r="A22" s="154" t="s">
        <v>61</v>
      </c>
      <c r="B22" s="135"/>
      <c r="C22" s="135"/>
      <c r="D22" s="91"/>
      <c r="E22" s="154" t="s">
        <v>62</v>
      </c>
      <c r="F22" s="135"/>
      <c r="G22" s="135"/>
      <c r="H22" s="135"/>
      <c r="I22" s="135"/>
      <c r="J22" s="135"/>
      <c r="K22" s="135"/>
      <c r="L22" s="135"/>
      <c r="M22" s="52"/>
      <c r="N22" s="52"/>
      <c r="O22" s="52"/>
      <c r="P22" s="147" t="s">
        <v>62</v>
      </c>
      <c r="Q22" s="135"/>
      <c r="R22" s="135"/>
      <c r="S22" s="135"/>
      <c r="T22" s="135"/>
      <c r="U22" s="135"/>
      <c r="V22" s="135"/>
      <c r="W22" s="135"/>
      <c r="X22" s="135"/>
    </row>
    <row r="23" spans="1:24" ht="12.75" customHeight="1" x14ac:dyDescent="0.3">
      <c r="A23" s="151" t="s">
        <v>63</v>
      </c>
      <c r="B23" s="135"/>
      <c r="C23" s="135"/>
      <c r="D23" s="91"/>
      <c r="E23" s="151" t="s">
        <v>64</v>
      </c>
      <c r="F23" s="135"/>
      <c r="G23" s="135"/>
      <c r="H23" s="135"/>
      <c r="I23" s="135"/>
      <c r="J23" s="135"/>
      <c r="K23" s="135"/>
      <c r="L23" s="135"/>
      <c r="M23" s="52"/>
      <c r="N23" s="52"/>
      <c r="O23" s="52"/>
      <c r="P23" s="148" t="s">
        <v>98</v>
      </c>
      <c r="Q23" s="135"/>
      <c r="R23" s="135"/>
      <c r="S23" s="135"/>
      <c r="T23" s="135"/>
      <c r="U23" s="135"/>
      <c r="V23" s="135"/>
      <c r="W23" s="135"/>
      <c r="X23" s="135"/>
    </row>
    <row r="24" spans="1:24" ht="17.25" customHeight="1" x14ac:dyDescent="0.3">
      <c r="A24" s="151" t="s">
        <v>99</v>
      </c>
      <c r="B24" s="135"/>
      <c r="C24" s="135"/>
      <c r="D24" s="91"/>
      <c r="E24" s="151" t="s">
        <v>66</v>
      </c>
      <c r="F24" s="135"/>
      <c r="G24" s="135"/>
      <c r="H24" s="135"/>
      <c r="I24" s="135"/>
      <c r="J24" s="135"/>
      <c r="K24" s="135"/>
      <c r="L24" s="135"/>
      <c r="M24" s="52"/>
      <c r="N24" s="52"/>
      <c r="O24" s="52"/>
      <c r="P24" s="148" t="s">
        <v>66</v>
      </c>
      <c r="Q24" s="135"/>
      <c r="R24" s="135"/>
      <c r="S24" s="135"/>
      <c r="T24" s="135"/>
      <c r="U24" s="135"/>
      <c r="V24" s="135"/>
      <c r="W24" s="135"/>
      <c r="X24" s="135"/>
    </row>
    <row r="25" spans="1:24" ht="17.25" customHeight="1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</row>
    <row r="26" spans="1:24" ht="17.25" customHeight="1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</row>
    <row r="27" spans="1:24" ht="17.25" customHeight="1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</row>
    <row r="28" spans="1:24" ht="17.25" customHeight="1" x14ac:dyDescent="0.2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</row>
    <row r="29" spans="1:24" ht="35.25" customHeight="1" x14ac:dyDescent="0.2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</row>
    <row r="30" spans="1:24" ht="35.25" customHeight="1" x14ac:dyDescent="0.2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</row>
    <row r="31" spans="1:24" ht="35.25" customHeight="1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</row>
    <row r="32" spans="1:24" ht="35.25" customHeight="1" x14ac:dyDescent="0.2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</row>
    <row r="33" spans="1:24" ht="35.25" customHeight="1" x14ac:dyDescent="0.2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</row>
    <row r="34" spans="1:24" ht="35.25" customHeight="1" x14ac:dyDescent="0.2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</row>
    <row r="35" spans="1:24" ht="35.25" customHeight="1" x14ac:dyDescent="0.2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</row>
    <row r="36" spans="1:24" ht="35.25" customHeight="1" x14ac:dyDescent="0.2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</row>
    <row r="37" spans="1:24" ht="35.25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</row>
    <row r="38" spans="1:24" ht="35.25" customHeight="1" x14ac:dyDescent="0.2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</row>
    <row r="39" spans="1:24" ht="35.25" customHeight="1" x14ac:dyDescent="0.2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</row>
    <row r="40" spans="1:24" ht="35.25" customHeight="1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</row>
    <row r="41" spans="1:24" ht="35.25" customHeight="1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</row>
    <row r="42" spans="1:24" ht="12.75" customHeight="1" x14ac:dyDescent="0.2"/>
    <row r="43" spans="1:24" ht="12.75" customHeight="1" x14ac:dyDescent="0.2"/>
    <row r="44" spans="1:24" ht="12.75" customHeight="1" x14ac:dyDescent="0.2"/>
    <row r="45" spans="1:24" ht="12.75" customHeight="1" x14ac:dyDescent="0.2"/>
    <row r="46" spans="1:24" ht="12.75" customHeight="1" x14ac:dyDescent="0.2"/>
    <row r="47" spans="1:24" ht="12.75" customHeight="1" x14ac:dyDescent="0.2"/>
    <row r="48" spans="1:24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6">
    <mergeCell ref="H6:I6"/>
    <mergeCell ref="K6:K7"/>
    <mergeCell ref="M6:X6"/>
    <mergeCell ref="A2:X2"/>
    <mergeCell ref="A3:X3"/>
    <mergeCell ref="A4:X4"/>
    <mergeCell ref="A6:A7"/>
    <mergeCell ref="B6:B7"/>
    <mergeCell ref="C6:C7"/>
    <mergeCell ref="D6:D7"/>
    <mergeCell ref="A24:C24"/>
    <mergeCell ref="E24:L24"/>
    <mergeCell ref="P24:X24"/>
    <mergeCell ref="E6:E7"/>
    <mergeCell ref="F6:F7"/>
    <mergeCell ref="B14:B17"/>
    <mergeCell ref="A20:C20"/>
    <mergeCell ref="E20:L20"/>
    <mergeCell ref="P20:X20"/>
    <mergeCell ref="A22:C22"/>
    <mergeCell ref="E22:L22"/>
    <mergeCell ref="P22:X22"/>
    <mergeCell ref="A23:C23"/>
    <mergeCell ref="E23:L23"/>
    <mergeCell ref="P23:X23"/>
    <mergeCell ref="G6:G7"/>
  </mergeCells>
  <printOptions horizontalCentered="1"/>
  <pageMargins left="0.51181102362204722" right="0.31496062992125984" top="0.55118110236220474" bottom="0.35433070866141736" header="0" footer="0"/>
  <pageSetup scale="90" orientation="landscape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Z1000"/>
  <sheetViews>
    <sheetView topLeftCell="B1" workbookViewId="0"/>
  </sheetViews>
  <sheetFormatPr baseColWidth="10" defaultColWidth="14.42578125" defaultRowHeight="15" customHeight="1" x14ac:dyDescent="0.2"/>
  <cols>
    <col min="1" max="1" width="8.85546875" hidden="1" customWidth="1"/>
    <col min="2" max="2" width="39.140625" customWidth="1"/>
    <col min="3" max="3" width="25.85546875" customWidth="1"/>
    <col min="4" max="4" width="12.7109375" customWidth="1"/>
    <col min="5" max="5" width="12.42578125" customWidth="1"/>
    <col min="6" max="6" width="8.7109375" hidden="1" customWidth="1"/>
    <col min="7" max="7" width="10" hidden="1" customWidth="1"/>
    <col min="8" max="8" width="6.5703125" customWidth="1"/>
    <col min="9" max="9" width="5.7109375" customWidth="1"/>
    <col min="10" max="10" width="6.42578125" customWidth="1"/>
    <col min="11" max="11" width="7.7109375" customWidth="1"/>
    <col min="12" max="12" width="8" customWidth="1"/>
    <col min="13" max="13" width="11.7109375" customWidth="1"/>
    <col min="14" max="14" width="9" customWidth="1"/>
    <col min="15" max="18" width="4.28515625" hidden="1" customWidth="1"/>
    <col min="19" max="19" width="5" hidden="1" customWidth="1"/>
    <col min="20" max="26" width="4.28515625" hidden="1" customWidth="1"/>
  </cols>
  <sheetData>
    <row r="1" spans="1:26" ht="12.75" customHeight="1" x14ac:dyDescent="0.2"/>
    <row r="2" spans="1:26" ht="18" x14ac:dyDescent="0.2">
      <c r="A2" s="124" t="s">
        <v>117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2"/>
    </row>
    <row r="3" spans="1:26" ht="18" x14ac:dyDescent="0.2">
      <c r="A3" s="124" t="s">
        <v>118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2"/>
    </row>
    <row r="4" spans="1:26" ht="18" x14ac:dyDescent="0.2">
      <c r="A4" s="124" t="s">
        <v>119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2"/>
    </row>
    <row r="5" spans="1:26" ht="15.75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ht="33" x14ac:dyDescent="0.2">
      <c r="A6" s="125" t="s">
        <v>3</v>
      </c>
      <c r="B6" s="157" t="s">
        <v>4</v>
      </c>
      <c r="C6" s="152" t="s">
        <v>5</v>
      </c>
      <c r="D6" s="152" t="s">
        <v>6</v>
      </c>
      <c r="E6" s="152" t="s">
        <v>7</v>
      </c>
      <c r="F6" s="152" t="s">
        <v>8</v>
      </c>
      <c r="G6" s="152" t="s">
        <v>9</v>
      </c>
      <c r="H6" s="155" t="s">
        <v>15</v>
      </c>
      <c r="I6" s="156"/>
      <c r="J6" s="155" t="s">
        <v>9</v>
      </c>
      <c r="K6" s="156"/>
      <c r="L6" s="103" t="s">
        <v>113</v>
      </c>
      <c r="M6" s="152" t="s">
        <v>81</v>
      </c>
      <c r="N6" s="64" t="s">
        <v>82</v>
      </c>
      <c r="O6" s="158" t="s">
        <v>83</v>
      </c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60"/>
    </row>
    <row r="7" spans="1:26" ht="27.75" customHeight="1" x14ac:dyDescent="0.2">
      <c r="A7" s="127"/>
      <c r="B7" s="130"/>
      <c r="C7" s="133"/>
      <c r="D7" s="133"/>
      <c r="E7" s="133"/>
      <c r="F7" s="133"/>
      <c r="G7" s="133"/>
      <c r="H7" s="65" t="s">
        <v>23</v>
      </c>
      <c r="I7" s="65" t="s">
        <v>24</v>
      </c>
      <c r="J7" s="65" t="s">
        <v>23</v>
      </c>
      <c r="K7" s="65" t="s">
        <v>24</v>
      </c>
      <c r="L7" s="65" t="s">
        <v>84</v>
      </c>
      <c r="M7" s="133"/>
      <c r="N7" s="66" t="s">
        <v>84</v>
      </c>
      <c r="O7" s="67" t="s">
        <v>85</v>
      </c>
      <c r="P7" s="6" t="s">
        <v>86</v>
      </c>
      <c r="Q7" s="6" t="s">
        <v>87</v>
      </c>
      <c r="R7" s="6" t="s">
        <v>88</v>
      </c>
      <c r="S7" s="6" t="s">
        <v>89</v>
      </c>
      <c r="T7" s="6" t="s">
        <v>90</v>
      </c>
      <c r="U7" s="6" t="s">
        <v>91</v>
      </c>
      <c r="V7" s="6" t="s">
        <v>92</v>
      </c>
      <c r="W7" s="6" t="s">
        <v>93</v>
      </c>
      <c r="X7" s="6" t="s">
        <v>94</v>
      </c>
      <c r="Y7" s="6" t="s">
        <v>95</v>
      </c>
      <c r="Z7" s="6" t="s">
        <v>96</v>
      </c>
    </row>
    <row r="8" spans="1:26" ht="32.25" customHeight="1" x14ac:dyDescent="0.2">
      <c r="A8" s="9" t="s">
        <v>27</v>
      </c>
      <c r="B8" s="10" t="s">
        <v>28</v>
      </c>
      <c r="C8" s="11" t="s">
        <v>29</v>
      </c>
      <c r="D8" s="12" t="s">
        <v>30</v>
      </c>
      <c r="E8" s="12" t="s">
        <v>120</v>
      </c>
      <c r="F8" s="68" t="s">
        <v>32</v>
      </c>
      <c r="G8" s="69">
        <f t="shared" ref="G8:G10" si="0">SUM(O8:Z8)</f>
        <v>460</v>
      </c>
      <c r="H8" s="70">
        <f>ANUAL!V9</f>
        <v>47</v>
      </c>
      <c r="I8" s="70">
        <f>ANUAL!W9</f>
        <v>21</v>
      </c>
      <c r="J8" s="69">
        <f>ANUAL!G9</f>
        <v>540</v>
      </c>
      <c r="K8" s="69">
        <f>ANUAL!K9+ANUAL!N9+ANUAL!Q9+ANUAL!T9+ANUAL!W9</f>
        <v>158</v>
      </c>
      <c r="L8" s="71">
        <f t="shared" ref="L8:L18" si="1">+K8/J8</f>
        <v>0.29259259259259257</v>
      </c>
      <c r="M8" s="69">
        <f t="shared" ref="M8:M17" si="2">+J8-K8</f>
        <v>382</v>
      </c>
      <c r="N8" s="72">
        <f t="shared" ref="N8:N18" si="3">+M8/J8</f>
        <v>0.70740740740740737</v>
      </c>
      <c r="O8" s="73">
        <v>9</v>
      </c>
      <c r="P8" s="74">
        <v>14</v>
      </c>
      <c r="Q8" s="74">
        <v>38</v>
      </c>
      <c r="R8" s="74">
        <v>38</v>
      </c>
      <c r="S8" s="74">
        <v>50</v>
      </c>
      <c r="T8" s="74">
        <v>51</v>
      </c>
      <c r="U8" s="74">
        <v>77</v>
      </c>
      <c r="V8" s="74">
        <v>29</v>
      </c>
      <c r="W8" s="74">
        <v>27</v>
      </c>
      <c r="X8" s="74">
        <v>46</v>
      </c>
      <c r="Y8" s="74">
        <v>38</v>
      </c>
      <c r="Z8" s="74">
        <v>43</v>
      </c>
    </row>
    <row r="9" spans="1:26" ht="27" x14ac:dyDescent="0.2">
      <c r="A9" s="9" t="s">
        <v>33</v>
      </c>
      <c r="B9" s="20" t="s">
        <v>34</v>
      </c>
      <c r="C9" s="11" t="s">
        <v>35</v>
      </c>
      <c r="D9" s="12" t="s">
        <v>30</v>
      </c>
      <c r="E9" s="21" t="s">
        <v>36</v>
      </c>
      <c r="F9" s="68" t="s">
        <v>32</v>
      </c>
      <c r="G9" s="69">
        <f t="shared" si="0"/>
        <v>18540</v>
      </c>
      <c r="H9" s="70">
        <f>ANUAL!V10</f>
        <v>800</v>
      </c>
      <c r="I9" s="70">
        <f>ANUAL!W10</f>
        <v>377</v>
      </c>
      <c r="J9" s="69">
        <f>ANUAL!G10</f>
        <v>8060</v>
      </c>
      <c r="K9" s="69">
        <f>ANUAL!K10+ANUAL!N10+ANUAL!Q10+ANUAL!T10+ANUAL!W10</f>
        <v>2877</v>
      </c>
      <c r="L9" s="71">
        <f t="shared" si="1"/>
        <v>0.35694789081885858</v>
      </c>
      <c r="M9" s="69">
        <f t="shared" si="2"/>
        <v>5183</v>
      </c>
      <c r="N9" s="72">
        <f t="shared" si="3"/>
        <v>0.64305210918114142</v>
      </c>
      <c r="O9" s="73">
        <f>678+45</f>
        <v>723</v>
      </c>
      <c r="P9" s="74">
        <f>754+45</f>
        <v>799</v>
      </c>
      <c r="Q9" s="74">
        <f>1243+45</f>
        <v>1288</v>
      </c>
      <c r="R9" s="74">
        <f>1256+45</f>
        <v>1301</v>
      </c>
      <c r="S9" s="74">
        <f>4876+45</f>
        <v>4921</v>
      </c>
      <c r="T9" s="74">
        <f>728+45</f>
        <v>773</v>
      </c>
      <c r="U9" s="74">
        <f>1231+45</f>
        <v>1276</v>
      </c>
      <c r="V9" s="74">
        <f>929+45</f>
        <v>974</v>
      </c>
      <c r="W9" s="74">
        <f>553+45</f>
        <v>598</v>
      </c>
      <c r="X9" s="74">
        <f>5024+45</f>
        <v>5069</v>
      </c>
      <c r="Y9" s="74">
        <f>477+45</f>
        <v>522</v>
      </c>
      <c r="Z9" s="74">
        <f>251+45</f>
        <v>296</v>
      </c>
    </row>
    <row r="10" spans="1:26" ht="35.25" customHeight="1" x14ac:dyDescent="0.2">
      <c r="A10" s="9" t="s">
        <v>33</v>
      </c>
      <c r="B10" s="20" t="s">
        <v>37</v>
      </c>
      <c r="C10" s="11" t="s">
        <v>38</v>
      </c>
      <c r="D10" s="12" t="s">
        <v>30</v>
      </c>
      <c r="E10" s="21" t="s">
        <v>36</v>
      </c>
      <c r="F10" s="68" t="s">
        <v>39</v>
      </c>
      <c r="G10" s="69">
        <f t="shared" si="0"/>
        <v>55000</v>
      </c>
      <c r="H10" s="70">
        <f>ANUAL!V11</f>
        <v>2800</v>
      </c>
      <c r="I10" s="70">
        <f>ANUAL!W11</f>
        <v>3927</v>
      </c>
      <c r="J10" s="69">
        <f>ANUAL!G11</f>
        <v>29200</v>
      </c>
      <c r="K10" s="69">
        <f>ANUAL!K11+ANUAL!N11+ANUAL!Q11+ANUAL!T11+ANUAL!W11</f>
        <v>20869</v>
      </c>
      <c r="L10" s="71">
        <f t="shared" si="1"/>
        <v>0.71469178082191775</v>
      </c>
      <c r="M10" s="69">
        <f t="shared" si="2"/>
        <v>8331</v>
      </c>
      <c r="N10" s="72">
        <f t="shared" si="3"/>
        <v>0.28530821917808219</v>
      </c>
      <c r="O10" s="75">
        <v>5489</v>
      </c>
      <c r="P10" s="25">
        <v>3642</v>
      </c>
      <c r="Q10" s="25">
        <v>6028</v>
      </c>
      <c r="R10" s="25">
        <v>5094</v>
      </c>
      <c r="S10" s="25">
        <v>5946</v>
      </c>
      <c r="T10" s="25">
        <v>5653</v>
      </c>
      <c r="U10" s="25">
        <v>6079</v>
      </c>
      <c r="V10" s="25">
        <v>4685</v>
      </c>
      <c r="W10" s="25">
        <v>2587</v>
      </c>
      <c r="X10" s="25">
        <v>2688</v>
      </c>
      <c r="Y10" s="25">
        <v>3642</v>
      </c>
      <c r="Z10" s="25">
        <v>3467</v>
      </c>
    </row>
    <row r="11" spans="1:26" ht="45" customHeight="1" x14ac:dyDescent="0.2">
      <c r="A11" s="9"/>
      <c r="B11" s="20" t="s">
        <v>40</v>
      </c>
      <c r="C11" s="11" t="s">
        <v>41</v>
      </c>
      <c r="D11" s="12" t="s">
        <v>30</v>
      </c>
      <c r="E11" s="21" t="s">
        <v>36</v>
      </c>
      <c r="F11" s="68"/>
      <c r="G11" s="69"/>
      <c r="H11" s="70">
        <f>ANUAL!V12</f>
        <v>0</v>
      </c>
      <c r="I11" s="70">
        <f>ANUAL!W12</f>
        <v>0</v>
      </c>
      <c r="J11" s="69">
        <f>ANUAL!G12</f>
        <v>850</v>
      </c>
      <c r="K11" s="69">
        <f>ANUAL!K12+ANUAL!N12+ANUAL!Q12+ANUAL!T12+ANUAL!W12</f>
        <v>516</v>
      </c>
      <c r="L11" s="71">
        <f t="shared" si="1"/>
        <v>0.60705882352941176</v>
      </c>
      <c r="M11" s="69">
        <f t="shared" si="2"/>
        <v>334</v>
      </c>
      <c r="N11" s="72">
        <f t="shared" si="3"/>
        <v>0.39294117647058824</v>
      </c>
      <c r="O11" s="73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6" ht="27" x14ac:dyDescent="0.2">
      <c r="A12" s="9" t="s">
        <v>33</v>
      </c>
      <c r="B12" s="20" t="s">
        <v>42</v>
      </c>
      <c r="C12" s="11" t="s">
        <v>43</v>
      </c>
      <c r="D12" s="12" t="s">
        <v>30</v>
      </c>
      <c r="E12" s="21" t="s">
        <v>44</v>
      </c>
      <c r="F12" s="68" t="s">
        <v>39</v>
      </c>
      <c r="G12" s="69">
        <f>SUM(O12:Z12)</f>
        <v>721</v>
      </c>
      <c r="H12" s="70">
        <f>ANUAL!V13</f>
        <v>1</v>
      </c>
      <c r="I12" s="70">
        <f>ANUAL!W13</f>
        <v>1</v>
      </c>
      <c r="J12" s="69">
        <f>ANUAL!G13</f>
        <v>12</v>
      </c>
      <c r="K12" s="69">
        <f>ANUAL!K13+ANUAL!N13+ANUAL!Q13+ANUAL!T13+ANUAL!W13</f>
        <v>5</v>
      </c>
      <c r="L12" s="71">
        <f t="shared" si="1"/>
        <v>0.41666666666666669</v>
      </c>
      <c r="M12" s="69">
        <f t="shared" si="2"/>
        <v>7</v>
      </c>
      <c r="N12" s="72">
        <f t="shared" si="3"/>
        <v>0.58333333333333337</v>
      </c>
      <c r="O12" s="73">
        <v>360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361</v>
      </c>
      <c r="W12" s="74">
        <v>0</v>
      </c>
      <c r="X12" s="74">
        <v>0</v>
      </c>
      <c r="Y12" s="74">
        <v>0</v>
      </c>
      <c r="Z12" s="74">
        <v>0</v>
      </c>
    </row>
    <row r="13" spans="1:26" ht="27" x14ac:dyDescent="0.2">
      <c r="A13" s="35"/>
      <c r="B13" s="29" t="s">
        <v>45</v>
      </c>
      <c r="C13" s="30" t="s">
        <v>46</v>
      </c>
      <c r="D13" s="31" t="s">
        <v>47</v>
      </c>
      <c r="E13" s="32" t="s">
        <v>48</v>
      </c>
      <c r="F13" s="78"/>
      <c r="G13" s="80"/>
      <c r="H13" s="70">
        <f>ANUAL!V14</f>
        <v>0</v>
      </c>
      <c r="I13" s="70">
        <f>ANUAL!W14</f>
        <v>0</v>
      </c>
      <c r="J13" s="69">
        <f>ANUAL!G14</f>
        <v>2</v>
      </c>
      <c r="K13" s="69">
        <f>ANUAL!K14+ANUAL!N14+ANUAL!Q14+ANUAL!T14+ANUAL!W14</f>
        <v>0</v>
      </c>
      <c r="L13" s="79">
        <f t="shared" si="1"/>
        <v>0</v>
      </c>
      <c r="M13" s="80">
        <f t="shared" si="2"/>
        <v>2</v>
      </c>
      <c r="N13" s="81">
        <f t="shared" si="3"/>
        <v>1</v>
      </c>
      <c r="O13" s="82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 ht="27" x14ac:dyDescent="0.2">
      <c r="A14" s="35"/>
      <c r="B14" s="144" t="s">
        <v>49</v>
      </c>
      <c r="C14" s="11" t="s">
        <v>50</v>
      </c>
      <c r="D14" s="12" t="s">
        <v>30</v>
      </c>
      <c r="E14" s="21" t="s">
        <v>51</v>
      </c>
      <c r="F14" s="78"/>
      <c r="G14" s="80"/>
      <c r="H14" s="70">
        <f>ANUAL!V15</f>
        <v>1</v>
      </c>
      <c r="I14" s="70">
        <f>ANUAL!W15</f>
        <v>1</v>
      </c>
      <c r="J14" s="69">
        <f>ANUAL!G15</f>
        <v>12</v>
      </c>
      <c r="K14" s="69">
        <f>ANUAL!K15+ANUAL!N15+ANUAL!Q15+ANUAL!T15+ANUAL!W15</f>
        <v>5</v>
      </c>
      <c r="L14" s="79">
        <f t="shared" si="1"/>
        <v>0.41666666666666669</v>
      </c>
      <c r="M14" s="80">
        <f t="shared" si="2"/>
        <v>7</v>
      </c>
      <c r="N14" s="81">
        <f t="shared" si="3"/>
        <v>0.58333333333333337</v>
      </c>
      <c r="O14" s="82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12.75" customHeight="1" x14ac:dyDescent="0.2">
      <c r="A15" s="35"/>
      <c r="B15" s="129"/>
      <c r="C15" s="11" t="s">
        <v>52</v>
      </c>
      <c r="D15" s="12" t="s">
        <v>30</v>
      </c>
      <c r="E15" s="21" t="s">
        <v>53</v>
      </c>
      <c r="F15" s="78"/>
      <c r="G15" s="80"/>
      <c r="H15" s="70">
        <f>ANUAL!V16</f>
        <v>1</v>
      </c>
      <c r="I15" s="70">
        <f>ANUAL!W16</f>
        <v>1</v>
      </c>
      <c r="J15" s="69">
        <f>ANUAL!G16</f>
        <v>12</v>
      </c>
      <c r="K15" s="69">
        <f>ANUAL!K16+ANUAL!N16+ANUAL!Q16+ANUAL!T16+ANUAL!W16</f>
        <v>5</v>
      </c>
      <c r="L15" s="79">
        <f t="shared" si="1"/>
        <v>0.41666666666666669</v>
      </c>
      <c r="M15" s="80">
        <f t="shared" si="2"/>
        <v>7</v>
      </c>
      <c r="N15" s="81">
        <f t="shared" si="3"/>
        <v>0.58333333333333337</v>
      </c>
      <c r="O15" s="82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ht="27" x14ac:dyDescent="0.2">
      <c r="A16" s="35"/>
      <c r="B16" s="129"/>
      <c r="C16" s="11" t="s">
        <v>54</v>
      </c>
      <c r="D16" s="12" t="s">
        <v>30</v>
      </c>
      <c r="E16" s="21" t="s">
        <v>55</v>
      </c>
      <c r="F16" s="78"/>
      <c r="G16" s="80"/>
      <c r="H16" s="70">
        <f>ANUAL!V17</f>
        <v>2</v>
      </c>
      <c r="I16" s="70">
        <f>ANUAL!W17</f>
        <v>2</v>
      </c>
      <c r="J16" s="69">
        <f>ANUAL!G17</f>
        <v>25</v>
      </c>
      <c r="K16" s="69">
        <f>ANUAL!K17+ANUAL!N17+ANUAL!Q17+ANUAL!T17+ANUAL!W17</f>
        <v>10</v>
      </c>
      <c r="L16" s="79">
        <f t="shared" si="1"/>
        <v>0.4</v>
      </c>
      <c r="M16" s="80">
        <f t="shared" si="2"/>
        <v>15</v>
      </c>
      <c r="N16" s="81">
        <f t="shared" si="3"/>
        <v>0.6</v>
      </c>
      <c r="O16" s="82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ht="27" x14ac:dyDescent="0.2">
      <c r="A17" s="35"/>
      <c r="B17" s="145"/>
      <c r="C17" s="84" t="s">
        <v>56</v>
      </c>
      <c r="D17" s="37" t="s">
        <v>30</v>
      </c>
      <c r="E17" s="38" t="s">
        <v>57</v>
      </c>
      <c r="F17" s="85"/>
      <c r="G17" s="89"/>
      <c r="H17" s="87">
        <f>ANUAL!V18</f>
        <v>1</v>
      </c>
      <c r="I17" s="87">
        <f>ANUAL!W18</f>
        <v>1</v>
      </c>
      <c r="J17" s="86">
        <f>ANUAL!G18</f>
        <v>12</v>
      </c>
      <c r="K17" s="86">
        <f>ANUAL!K18+ANUAL!N18+ANUAL!Q18+ANUAL!T18+ANUAL!W18</f>
        <v>5</v>
      </c>
      <c r="L17" s="88">
        <f t="shared" si="1"/>
        <v>0.41666666666666669</v>
      </c>
      <c r="M17" s="89">
        <f t="shared" si="2"/>
        <v>7</v>
      </c>
      <c r="N17" s="90">
        <f t="shared" si="3"/>
        <v>0.58333333333333337</v>
      </c>
      <c r="O17" s="82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ht="16.5" x14ac:dyDescent="0.3">
      <c r="A18" s="45"/>
      <c r="B18" s="91"/>
      <c r="C18" s="91"/>
      <c r="D18" s="91"/>
      <c r="E18" s="91"/>
      <c r="F18" s="91"/>
      <c r="G18" s="102">
        <f>SUM(G8:G12)</f>
        <v>74721</v>
      </c>
      <c r="H18" s="92">
        <f t="shared" ref="H18:K18" si="4">SUM(H8:H17)</f>
        <v>3653</v>
      </c>
      <c r="I18" s="93">
        <f t="shared" si="4"/>
        <v>4331</v>
      </c>
      <c r="J18" s="93">
        <f t="shared" si="4"/>
        <v>38725</v>
      </c>
      <c r="K18" s="93">
        <f t="shared" si="4"/>
        <v>24450</v>
      </c>
      <c r="L18" s="94">
        <f t="shared" si="1"/>
        <v>0.63137508069722403</v>
      </c>
      <c r="M18" s="93">
        <f>SUM(M8:M17)</f>
        <v>14275</v>
      </c>
      <c r="N18" s="95">
        <f t="shared" si="3"/>
        <v>0.36862491930277597</v>
      </c>
      <c r="O18" s="96">
        <f t="shared" ref="O18:Z18" si="5">SUM(O8:O12)</f>
        <v>6581</v>
      </c>
      <c r="P18" s="97">
        <f t="shared" si="5"/>
        <v>4455</v>
      </c>
      <c r="Q18" s="97">
        <f t="shared" si="5"/>
        <v>7354</v>
      </c>
      <c r="R18" s="97">
        <f t="shared" si="5"/>
        <v>6433</v>
      </c>
      <c r="S18" s="97">
        <f t="shared" si="5"/>
        <v>10917</v>
      </c>
      <c r="T18" s="97">
        <f t="shared" si="5"/>
        <v>6477</v>
      </c>
      <c r="U18" s="97">
        <f t="shared" si="5"/>
        <v>7432</v>
      </c>
      <c r="V18" s="97">
        <f t="shared" si="5"/>
        <v>6049</v>
      </c>
      <c r="W18" s="97">
        <f t="shared" si="5"/>
        <v>3212</v>
      </c>
      <c r="X18" s="97">
        <f t="shared" si="5"/>
        <v>7803</v>
      </c>
      <c r="Y18" s="97">
        <f t="shared" si="5"/>
        <v>4202</v>
      </c>
      <c r="Z18" s="97">
        <f t="shared" si="5"/>
        <v>3806</v>
      </c>
    </row>
    <row r="19" spans="1:26" ht="17.25" customHeight="1" x14ac:dyDescent="0.2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20.25" customHeight="1" x14ac:dyDescent="0.3">
      <c r="A20" s="153" t="s">
        <v>59</v>
      </c>
      <c r="B20" s="135"/>
      <c r="C20" s="135"/>
      <c r="D20" s="91"/>
      <c r="E20" s="151" t="s">
        <v>60</v>
      </c>
      <c r="F20" s="135"/>
      <c r="G20" s="135"/>
      <c r="H20" s="135"/>
      <c r="I20" s="135"/>
      <c r="J20" s="135"/>
      <c r="K20" s="135"/>
      <c r="L20" s="135"/>
      <c r="M20" s="135"/>
      <c r="N20" s="135"/>
      <c r="O20" s="52"/>
      <c r="P20" s="52"/>
      <c r="Q20" s="52"/>
      <c r="R20" s="148" t="s">
        <v>60</v>
      </c>
      <c r="S20" s="135"/>
      <c r="T20" s="135"/>
      <c r="U20" s="135"/>
      <c r="V20" s="135"/>
      <c r="W20" s="135"/>
      <c r="X20" s="135"/>
      <c r="Y20" s="135"/>
      <c r="Z20" s="135"/>
    </row>
    <row r="21" spans="1:26" ht="20.25" customHeight="1" x14ac:dyDescent="0.3">
      <c r="A21" s="98"/>
      <c r="B21" s="99"/>
      <c r="C21" s="99"/>
      <c r="D21" s="91"/>
      <c r="E21" s="100"/>
      <c r="F21" s="100"/>
      <c r="G21" s="100"/>
      <c r="H21" s="100"/>
      <c r="I21" s="101"/>
      <c r="J21" s="100"/>
      <c r="K21" s="100"/>
      <c r="L21" s="100"/>
      <c r="M21" s="100"/>
      <c r="N21" s="52"/>
      <c r="O21" s="52"/>
      <c r="P21" s="52"/>
      <c r="Q21" s="52"/>
      <c r="R21" s="56"/>
      <c r="S21" s="56"/>
      <c r="T21" s="56"/>
      <c r="U21" s="56"/>
      <c r="V21" s="57"/>
      <c r="W21" s="56"/>
      <c r="X21" s="56"/>
      <c r="Y21" s="56"/>
      <c r="Z21" s="56"/>
    </row>
    <row r="22" spans="1:26" ht="12.75" customHeight="1" x14ac:dyDescent="0.3">
      <c r="A22" s="154" t="s">
        <v>61</v>
      </c>
      <c r="B22" s="135"/>
      <c r="C22" s="135"/>
      <c r="D22" s="91"/>
      <c r="E22" s="154" t="s">
        <v>62</v>
      </c>
      <c r="F22" s="135"/>
      <c r="G22" s="135"/>
      <c r="H22" s="135"/>
      <c r="I22" s="135"/>
      <c r="J22" s="135"/>
      <c r="K22" s="135"/>
      <c r="L22" s="135"/>
      <c r="M22" s="135"/>
      <c r="N22" s="135"/>
      <c r="O22" s="52"/>
      <c r="P22" s="52"/>
      <c r="Q22" s="52"/>
      <c r="R22" s="147" t="s">
        <v>62</v>
      </c>
      <c r="S22" s="135"/>
      <c r="T22" s="135"/>
      <c r="U22" s="135"/>
      <c r="V22" s="135"/>
      <c r="W22" s="135"/>
      <c r="X22" s="135"/>
      <c r="Y22" s="135"/>
      <c r="Z22" s="135"/>
    </row>
    <row r="23" spans="1:26" ht="12.75" customHeight="1" x14ac:dyDescent="0.3">
      <c r="A23" s="151" t="s">
        <v>63</v>
      </c>
      <c r="B23" s="135"/>
      <c r="C23" s="135"/>
      <c r="D23" s="91"/>
      <c r="E23" s="151" t="s">
        <v>64</v>
      </c>
      <c r="F23" s="135"/>
      <c r="G23" s="135"/>
      <c r="H23" s="135"/>
      <c r="I23" s="135"/>
      <c r="J23" s="135"/>
      <c r="K23" s="135"/>
      <c r="L23" s="135"/>
      <c r="M23" s="135"/>
      <c r="N23" s="135"/>
      <c r="O23" s="52"/>
      <c r="P23" s="52"/>
      <c r="Q23" s="52"/>
      <c r="R23" s="148" t="s">
        <v>98</v>
      </c>
      <c r="S23" s="135"/>
      <c r="T23" s="135"/>
      <c r="U23" s="135"/>
      <c r="V23" s="135"/>
      <c r="W23" s="135"/>
      <c r="X23" s="135"/>
      <c r="Y23" s="135"/>
      <c r="Z23" s="135"/>
    </row>
    <row r="24" spans="1:26" ht="17.25" customHeight="1" x14ac:dyDescent="0.3">
      <c r="A24" s="151" t="s">
        <v>99</v>
      </c>
      <c r="B24" s="135"/>
      <c r="C24" s="135"/>
      <c r="D24" s="91"/>
      <c r="E24" s="151" t="s">
        <v>66</v>
      </c>
      <c r="F24" s="135"/>
      <c r="G24" s="135"/>
      <c r="H24" s="135"/>
      <c r="I24" s="135"/>
      <c r="J24" s="135"/>
      <c r="K24" s="135"/>
      <c r="L24" s="135"/>
      <c r="M24" s="135"/>
      <c r="N24" s="135"/>
      <c r="O24" s="52"/>
      <c r="P24" s="52"/>
      <c r="Q24" s="52"/>
      <c r="R24" s="148" t="s">
        <v>66</v>
      </c>
      <c r="S24" s="135"/>
      <c r="T24" s="135"/>
      <c r="U24" s="135"/>
      <c r="V24" s="135"/>
      <c r="W24" s="135"/>
      <c r="X24" s="135"/>
      <c r="Y24" s="135"/>
      <c r="Z24" s="135"/>
    </row>
    <row r="25" spans="1:26" ht="17.25" customHeight="1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7.25" customHeight="1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7.25" customHeight="1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7.25" customHeight="1" x14ac:dyDescent="0.2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35.25" customHeight="1" x14ac:dyDescent="0.2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35.25" customHeight="1" x14ac:dyDescent="0.2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35.25" customHeight="1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35.25" customHeight="1" x14ac:dyDescent="0.2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35.25" customHeight="1" x14ac:dyDescent="0.2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35.25" customHeight="1" x14ac:dyDescent="0.2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35.25" customHeight="1" x14ac:dyDescent="0.2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35.25" customHeight="1" x14ac:dyDescent="0.2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ht="35.25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35.25" customHeight="1" x14ac:dyDescent="0.2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26" ht="35.25" customHeight="1" x14ac:dyDescent="0.2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6" ht="35.25" customHeight="1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26" ht="35.25" customHeight="1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H6:I6"/>
    <mergeCell ref="J6:K6"/>
    <mergeCell ref="M6:M7"/>
    <mergeCell ref="A2:Z2"/>
    <mergeCell ref="A3:Z3"/>
    <mergeCell ref="A4:Z4"/>
    <mergeCell ref="A6:A7"/>
    <mergeCell ref="B6:B7"/>
    <mergeCell ref="C6:C7"/>
    <mergeCell ref="D6:D7"/>
    <mergeCell ref="O6:Z6"/>
    <mergeCell ref="A24:C24"/>
    <mergeCell ref="E24:N24"/>
    <mergeCell ref="R24:Z24"/>
    <mergeCell ref="E6:E7"/>
    <mergeCell ref="F6:F7"/>
    <mergeCell ref="B14:B17"/>
    <mergeCell ref="A20:C20"/>
    <mergeCell ref="E20:N20"/>
    <mergeCell ref="R20:Z20"/>
    <mergeCell ref="A22:C22"/>
    <mergeCell ref="E22:N22"/>
    <mergeCell ref="R22:Z22"/>
    <mergeCell ref="A23:C23"/>
    <mergeCell ref="E23:N23"/>
    <mergeCell ref="R23:Z23"/>
    <mergeCell ref="G6:G7"/>
  </mergeCells>
  <printOptions horizontalCentered="1"/>
  <pageMargins left="0.51181102362204722" right="0.31496062992125984" top="0.55118110236220474" bottom="0.35433070866141736" header="0" footer="0"/>
  <pageSetup scale="90" orientation="landscape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Z1000"/>
  <sheetViews>
    <sheetView topLeftCell="B1" workbookViewId="0"/>
  </sheetViews>
  <sheetFormatPr baseColWidth="10" defaultColWidth="14.42578125" defaultRowHeight="15" customHeight="1" x14ac:dyDescent="0.2"/>
  <cols>
    <col min="1" max="1" width="8.85546875" hidden="1" customWidth="1"/>
    <col min="2" max="2" width="39.140625" customWidth="1"/>
    <col min="3" max="3" width="25.85546875" customWidth="1"/>
    <col min="4" max="4" width="12.7109375" customWidth="1"/>
    <col min="5" max="5" width="12.42578125" customWidth="1"/>
    <col min="6" max="6" width="8.7109375" hidden="1" customWidth="1"/>
    <col min="7" max="7" width="10" hidden="1" customWidth="1"/>
    <col min="8" max="8" width="6.5703125" customWidth="1"/>
    <col min="9" max="9" width="5.7109375" customWidth="1"/>
    <col min="10" max="10" width="6.42578125" customWidth="1"/>
    <col min="11" max="11" width="7.7109375" customWidth="1"/>
    <col min="12" max="12" width="8" customWidth="1"/>
    <col min="13" max="13" width="11.7109375" customWidth="1"/>
    <col min="14" max="14" width="9" customWidth="1"/>
    <col min="15" max="18" width="4.28515625" hidden="1" customWidth="1"/>
    <col min="19" max="19" width="5" hidden="1" customWidth="1"/>
    <col min="20" max="26" width="4.28515625" hidden="1" customWidth="1"/>
  </cols>
  <sheetData>
    <row r="1" spans="1:26" ht="12.75" customHeight="1" x14ac:dyDescent="0.2"/>
    <row r="2" spans="1:26" ht="20.25" customHeight="1" x14ac:dyDescent="0.2">
      <c r="A2" s="124" t="s">
        <v>121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2"/>
    </row>
    <row r="3" spans="1:26" ht="18" x14ac:dyDescent="0.2">
      <c r="A3" s="124" t="s">
        <v>122</v>
      </c>
      <c r="B3" s="121"/>
      <c r="C3" s="121"/>
      <c r="D3" s="121"/>
      <c r="E3" s="121"/>
      <c r="F3" s="121"/>
      <c r="G3" s="121"/>
      <c r="H3" s="121"/>
      <c r="I3" s="121"/>
      <c r="J3" s="121"/>
      <c r="K3" s="121"/>
      <c r="L3" s="121"/>
      <c r="M3" s="121"/>
      <c r="N3" s="121"/>
      <c r="O3" s="121"/>
      <c r="P3" s="121"/>
      <c r="Q3" s="121"/>
      <c r="R3" s="121"/>
      <c r="S3" s="121"/>
      <c r="T3" s="121"/>
      <c r="U3" s="121"/>
      <c r="V3" s="121"/>
      <c r="W3" s="121"/>
      <c r="X3" s="121"/>
      <c r="Y3" s="121"/>
      <c r="Z3" s="122"/>
    </row>
    <row r="4" spans="1:26" ht="18" x14ac:dyDescent="0.2">
      <c r="A4" s="124" t="s">
        <v>123</v>
      </c>
      <c r="B4" s="121"/>
      <c r="C4" s="121"/>
      <c r="D4" s="121"/>
      <c r="E4" s="121"/>
      <c r="F4" s="121"/>
      <c r="G4" s="121"/>
      <c r="H4" s="121"/>
      <c r="I4" s="121"/>
      <c r="J4" s="121"/>
      <c r="K4" s="121"/>
      <c r="L4" s="121"/>
      <c r="M4" s="121"/>
      <c r="N4" s="121"/>
      <c r="O4" s="121"/>
      <c r="P4" s="121"/>
      <c r="Q4" s="121"/>
      <c r="R4" s="121"/>
      <c r="S4" s="121"/>
      <c r="T4" s="121"/>
      <c r="U4" s="121"/>
      <c r="V4" s="121"/>
      <c r="W4" s="121"/>
      <c r="X4" s="121"/>
      <c r="Y4" s="121"/>
      <c r="Z4" s="122"/>
    </row>
    <row r="5" spans="1:26" ht="15.75" x14ac:dyDescent="0.2">
      <c r="A5" s="62"/>
      <c r="B5" s="62"/>
      <c r="C5" s="62"/>
      <c r="D5" s="62"/>
      <c r="E5" s="62"/>
      <c r="F5" s="62"/>
      <c r="G5" s="62"/>
      <c r="H5" s="62"/>
      <c r="I5" s="62"/>
      <c r="J5" s="62"/>
      <c r="K5" s="62"/>
      <c r="L5" s="62"/>
      <c r="M5" s="62"/>
      <c r="N5" s="62"/>
      <c r="O5" s="62"/>
      <c r="P5" s="62"/>
      <c r="Q5" s="62"/>
      <c r="R5" s="62"/>
      <c r="S5" s="62"/>
      <c r="T5" s="62"/>
      <c r="U5" s="62"/>
      <c r="V5" s="62"/>
      <c r="W5" s="62"/>
      <c r="X5" s="62"/>
      <c r="Y5" s="62"/>
      <c r="Z5" s="62"/>
    </row>
    <row r="6" spans="1:26" ht="18" customHeight="1" x14ac:dyDescent="0.2">
      <c r="A6" s="125" t="s">
        <v>3</v>
      </c>
      <c r="B6" s="157" t="s">
        <v>4</v>
      </c>
      <c r="C6" s="152" t="s">
        <v>5</v>
      </c>
      <c r="D6" s="152" t="s">
        <v>6</v>
      </c>
      <c r="E6" s="152" t="s">
        <v>7</v>
      </c>
      <c r="F6" s="152" t="s">
        <v>8</v>
      </c>
      <c r="G6" s="152" t="s">
        <v>9</v>
      </c>
      <c r="H6" s="155" t="s">
        <v>16</v>
      </c>
      <c r="I6" s="156"/>
      <c r="J6" s="155" t="s">
        <v>9</v>
      </c>
      <c r="K6" s="156"/>
      <c r="L6" s="63" t="s">
        <v>24</v>
      </c>
      <c r="M6" s="152" t="s">
        <v>81</v>
      </c>
      <c r="N6" s="64" t="s">
        <v>82</v>
      </c>
      <c r="O6" s="158" t="s">
        <v>83</v>
      </c>
      <c r="P6" s="159"/>
      <c r="Q6" s="159"/>
      <c r="R6" s="159"/>
      <c r="S6" s="159"/>
      <c r="T6" s="159"/>
      <c r="U6" s="159"/>
      <c r="V6" s="159"/>
      <c r="W6" s="159"/>
      <c r="X6" s="159"/>
      <c r="Y6" s="159"/>
      <c r="Z6" s="160"/>
    </row>
    <row r="7" spans="1:26" ht="27.75" customHeight="1" x14ac:dyDescent="0.2">
      <c r="A7" s="127"/>
      <c r="B7" s="130"/>
      <c r="C7" s="133"/>
      <c r="D7" s="133"/>
      <c r="E7" s="133"/>
      <c r="F7" s="133"/>
      <c r="G7" s="133"/>
      <c r="H7" s="65" t="s">
        <v>23</v>
      </c>
      <c r="I7" s="65" t="s">
        <v>24</v>
      </c>
      <c r="J7" s="65" t="s">
        <v>23</v>
      </c>
      <c r="K7" s="65" t="s">
        <v>24</v>
      </c>
      <c r="L7" s="65" t="s">
        <v>84</v>
      </c>
      <c r="M7" s="133"/>
      <c r="N7" s="66" t="s">
        <v>84</v>
      </c>
      <c r="O7" s="67" t="s">
        <v>85</v>
      </c>
      <c r="P7" s="6" t="s">
        <v>86</v>
      </c>
      <c r="Q7" s="6" t="s">
        <v>87</v>
      </c>
      <c r="R7" s="6" t="s">
        <v>88</v>
      </c>
      <c r="S7" s="6" t="s">
        <v>89</v>
      </c>
      <c r="T7" s="6" t="s">
        <v>90</v>
      </c>
      <c r="U7" s="6" t="s">
        <v>91</v>
      </c>
      <c r="V7" s="6" t="s">
        <v>92</v>
      </c>
      <c r="W7" s="6" t="s">
        <v>93</v>
      </c>
      <c r="X7" s="6" t="s">
        <v>94</v>
      </c>
      <c r="Y7" s="6" t="s">
        <v>95</v>
      </c>
      <c r="Z7" s="6" t="s">
        <v>96</v>
      </c>
    </row>
    <row r="8" spans="1:26" ht="30" customHeight="1" x14ac:dyDescent="0.2">
      <c r="A8" s="9" t="s">
        <v>27</v>
      </c>
      <c r="B8" s="10" t="s">
        <v>28</v>
      </c>
      <c r="C8" s="11" t="s">
        <v>29</v>
      </c>
      <c r="D8" s="12" t="s">
        <v>30</v>
      </c>
      <c r="E8" s="68" t="s">
        <v>124</v>
      </c>
      <c r="F8" s="68" t="s">
        <v>32</v>
      </c>
      <c r="G8" s="69">
        <f t="shared" ref="G8:G10" si="0">SUM(O8:Z8)</f>
        <v>460</v>
      </c>
      <c r="H8" s="70">
        <f>ANUAL!Y9</f>
        <v>62</v>
      </c>
      <c r="I8" s="70">
        <f>ANUAL!Z9</f>
        <v>55</v>
      </c>
      <c r="J8" s="69">
        <f>ANUAL!G9</f>
        <v>540</v>
      </c>
      <c r="K8" s="69">
        <f>ANUAL!K9+ANUAL!N9+ANUAL!Q9+ANUAL!T9+ANUAL!W9+ANUAL!Z9</f>
        <v>213</v>
      </c>
      <c r="L8" s="71">
        <f t="shared" ref="L8:L18" si="1">+K8/J8</f>
        <v>0.39444444444444443</v>
      </c>
      <c r="M8" s="69">
        <f t="shared" ref="M8:M17" si="2">+J8-K8</f>
        <v>327</v>
      </c>
      <c r="N8" s="72">
        <f t="shared" ref="N8:N18" si="3">+M8/J8</f>
        <v>0.60555555555555551</v>
      </c>
      <c r="O8" s="73">
        <v>9</v>
      </c>
      <c r="P8" s="74">
        <v>14</v>
      </c>
      <c r="Q8" s="74">
        <v>38</v>
      </c>
      <c r="R8" s="74">
        <v>38</v>
      </c>
      <c r="S8" s="74">
        <v>50</v>
      </c>
      <c r="T8" s="74">
        <v>51</v>
      </c>
      <c r="U8" s="74">
        <v>77</v>
      </c>
      <c r="V8" s="74">
        <v>29</v>
      </c>
      <c r="W8" s="74">
        <v>27</v>
      </c>
      <c r="X8" s="74">
        <v>46</v>
      </c>
      <c r="Y8" s="74">
        <v>38</v>
      </c>
      <c r="Z8" s="74">
        <v>43</v>
      </c>
    </row>
    <row r="9" spans="1:26" ht="32.25" customHeight="1" x14ac:dyDescent="0.2">
      <c r="A9" s="9" t="s">
        <v>33</v>
      </c>
      <c r="B9" s="20" t="s">
        <v>34</v>
      </c>
      <c r="C9" s="11" t="s">
        <v>35</v>
      </c>
      <c r="D9" s="12" t="s">
        <v>30</v>
      </c>
      <c r="E9" s="105" t="s">
        <v>36</v>
      </c>
      <c r="F9" s="68" t="s">
        <v>32</v>
      </c>
      <c r="G9" s="69">
        <f t="shared" si="0"/>
        <v>18540</v>
      </c>
      <c r="H9" s="70">
        <f>ANUAL!Y10</f>
        <v>550</v>
      </c>
      <c r="I9" s="70">
        <f>ANUAL!Z10</f>
        <v>349</v>
      </c>
      <c r="J9" s="69">
        <f>ANUAL!G10</f>
        <v>8060</v>
      </c>
      <c r="K9" s="69">
        <f>ANUAL!K10+ANUAL!N10+ANUAL!Q10+ANUAL!T10+ANUAL!W10+ANUAL!Z10</f>
        <v>3226</v>
      </c>
      <c r="L9" s="71">
        <f t="shared" si="1"/>
        <v>0.40024813895781636</v>
      </c>
      <c r="M9" s="69">
        <f t="shared" si="2"/>
        <v>4834</v>
      </c>
      <c r="N9" s="72">
        <f t="shared" si="3"/>
        <v>0.59975186104218359</v>
      </c>
      <c r="O9" s="73">
        <f>678+45</f>
        <v>723</v>
      </c>
      <c r="P9" s="74">
        <f>754+45</f>
        <v>799</v>
      </c>
      <c r="Q9" s="74">
        <f>1243+45</f>
        <v>1288</v>
      </c>
      <c r="R9" s="74">
        <f>1256+45</f>
        <v>1301</v>
      </c>
      <c r="S9" s="74">
        <f>4876+45</f>
        <v>4921</v>
      </c>
      <c r="T9" s="74">
        <f>728+45</f>
        <v>773</v>
      </c>
      <c r="U9" s="74">
        <f>1231+45</f>
        <v>1276</v>
      </c>
      <c r="V9" s="74">
        <f>929+45</f>
        <v>974</v>
      </c>
      <c r="W9" s="74">
        <f>553+45</f>
        <v>598</v>
      </c>
      <c r="X9" s="74">
        <f>5024+45</f>
        <v>5069</v>
      </c>
      <c r="Y9" s="74">
        <f>477+45</f>
        <v>522</v>
      </c>
      <c r="Z9" s="74">
        <f>251+45</f>
        <v>296</v>
      </c>
    </row>
    <row r="10" spans="1:26" ht="31.5" customHeight="1" x14ac:dyDescent="0.2">
      <c r="A10" s="9" t="s">
        <v>33</v>
      </c>
      <c r="B10" s="20" t="s">
        <v>37</v>
      </c>
      <c r="C10" s="11" t="s">
        <v>38</v>
      </c>
      <c r="D10" s="12" t="s">
        <v>30</v>
      </c>
      <c r="E10" s="105" t="s">
        <v>36</v>
      </c>
      <c r="F10" s="68" t="s">
        <v>39</v>
      </c>
      <c r="G10" s="69">
        <f t="shared" si="0"/>
        <v>55000</v>
      </c>
      <c r="H10" s="70">
        <f>ANUAL!Y11</f>
        <v>3100</v>
      </c>
      <c r="I10" s="70">
        <f>ANUAL!Z11</f>
        <v>6304</v>
      </c>
      <c r="J10" s="69">
        <f>ANUAL!G11</f>
        <v>29200</v>
      </c>
      <c r="K10" s="69">
        <f>ANUAL!K11+ANUAL!N11+ANUAL!Q11+ANUAL!T11+ANUAL!W11+ANUAL!Z11</f>
        <v>27173</v>
      </c>
      <c r="L10" s="71">
        <f t="shared" si="1"/>
        <v>0.93058219178082191</v>
      </c>
      <c r="M10" s="69">
        <f t="shared" si="2"/>
        <v>2027</v>
      </c>
      <c r="N10" s="72">
        <f t="shared" si="3"/>
        <v>6.9417808219178076E-2</v>
      </c>
      <c r="O10" s="75">
        <v>5489</v>
      </c>
      <c r="P10" s="25">
        <v>3642</v>
      </c>
      <c r="Q10" s="25">
        <v>6028</v>
      </c>
      <c r="R10" s="25">
        <v>5094</v>
      </c>
      <c r="S10" s="25">
        <v>5946</v>
      </c>
      <c r="T10" s="25">
        <v>5653</v>
      </c>
      <c r="U10" s="25">
        <v>6079</v>
      </c>
      <c r="V10" s="25">
        <v>4685</v>
      </c>
      <c r="W10" s="25">
        <v>2587</v>
      </c>
      <c r="X10" s="25">
        <v>2688</v>
      </c>
      <c r="Y10" s="25">
        <v>3642</v>
      </c>
      <c r="Z10" s="25">
        <v>3467</v>
      </c>
    </row>
    <row r="11" spans="1:26" ht="45" customHeight="1" x14ac:dyDescent="0.2">
      <c r="A11" s="9"/>
      <c r="B11" s="20" t="s">
        <v>40</v>
      </c>
      <c r="C11" s="11" t="s">
        <v>41</v>
      </c>
      <c r="D11" s="12" t="s">
        <v>30</v>
      </c>
      <c r="E11" s="106" t="s">
        <v>125</v>
      </c>
      <c r="F11" s="68"/>
      <c r="G11" s="69"/>
      <c r="H11" s="70">
        <f>ANUAL!Y12</f>
        <v>0</v>
      </c>
      <c r="I11" s="70">
        <f>ANUAL!Z12</f>
        <v>0</v>
      </c>
      <c r="J11" s="69">
        <f>ANUAL!G12</f>
        <v>850</v>
      </c>
      <c r="K11" s="69">
        <f>ANUAL!K12+ANUAL!N12+ANUAL!Q12+ANUAL!T12+ANUAL!W12+ANUAL!Z12</f>
        <v>516</v>
      </c>
      <c r="L11" s="71">
        <f t="shared" si="1"/>
        <v>0.60705882352941176</v>
      </c>
      <c r="M11" s="69">
        <f t="shared" si="2"/>
        <v>334</v>
      </c>
      <c r="N11" s="72">
        <f t="shared" si="3"/>
        <v>0.39294117647058824</v>
      </c>
      <c r="O11" s="73"/>
      <c r="P11" s="74"/>
      <c r="Q11" s="74"/>
      <c r="R11" s="74"/>
      <c r="S11" s="74"/>
      <c r="T11" s="74"/>
      <c r="U11" s="74"/>
      <c r="V11" s="74"/>
      <c r="W11" s="74"/>
      <c r="X11" s="74"/>
      <c r="Y11" s="74"/>
      <c r="Z11" s="74"/>
    </row>
    <row r="12" spans="1:26" ht="31.5" customHeight="1" x14ac:dyDescent="0.2">
      <c r="A12" s="9" t="s">
        <v>33</v>
      </c>
      <c r="B12" s="20" t="s">
        <v>42</v>
      </c>
      <c r="C12" s="11" t="s">
        <v>43</v>
      </c>
      <c r="D12" s="12" t="s">
        <v>30</v>
      </c>
      <c r="E12" s="105" t="s">
        <v>36</v>
      </c>
      <c r="F12" s="68" t="s">
        <v>39</v>
      </c>
      <c r="G12" s="69">
        <f>SUM(O12:Z12)</f>
        <v>721</v>
      </c>
      <c r="H12" s="70">
        <f>ANUAL!Y13</f>
        <v>1</v>
      </c>
      <c r="I12" s="70">
        <f>ANUAL!Z13</f>
        <v>1</v>
      </c>
      <c r="J12" s="69">
        <f>ANUAL!G13</f>
        <v>12</v>
      </c>
      <c r="K12" s="69">
        <f>ANUAL!K13+ANUAL!N13+ANUAL!Q13+ANUAL!T13+ANUAL!W13+ANUAL!Z13</f>
        <v>6</v>
      </c>
      <c r="L12" s="71">
        <f t="shared" si="1"/>
        <v>0.5</v>
      </c>
      <c r="M12" s="69">
        <f t="shared" si="2"/>
        <v>6</v>
      </c>
      <c r="N12" s="72">
        <f t="shared" si="3"/>
        <v>0.5</v>
      </c>
      <c r="O12" s="73">
        <v>360</v>
      </c>
      <c r="P12" s="74">
        <v>0</v>
      </c>
      <c r="Q12" s="74">
        <v>0</v>
      </c>
      <c r="R12" s="74">
        <v>0</v>
      </c>
      <c r="S12" s="74">
        <v>0</v>
      </c>
      <c r="T12" s="74">
        <v>0</v>
      </c>
      <c r="U12" s="74">
        <v>0</v>
      </c>
      <c r="V12" s="74">
        <v>361</v>
      </c>
      <c r="W12" s="74">
        <v>0</v>
      </c>
      <c r="X12" s="74">
        <v>0</v>
      </c>
      <c r="Y12" s="74">
        <v>0</v>
      </c>
      <c r="Z12" s="74">
        <v>0</v>
      </c>
    </row>
    <row r="13" spans="1:26" ht="27" x14ac:dyDescent="0.2">
      <c r="A13" s="35"/>
      <c r="B13" s="29" t="s">
        <v>45</v>
      </c>
      <c r="C13" s="30" t="s">
        <v>46</v>
      </c>
      <c r="D13" s="31" t="s">
        <v>47</v>
      </c>
      <c r="E13" s="107" t="s">
        <v>44</v>
      </c>
      <c r="F13" s="78"/>
      <c r="G13" s="80"/>
      <c r="H13" s="70">
        <f>ANUAL!Y14</f>
        <v>0</v>
      </c>
      <c r="I13" s="70">
        <f>ANUAL!Z14</f>
        <v>0</v>
      </c>
      <c r="J13" s="69">
        <f>ANUAL!G14</f>
        <v>2</v>
      </c>
      <c r="K13" s="69">
        <f>ANUAL!K14+ANUAL!N14+ANUAL!Q14+ANUAL!T14+ANUAL!W14+ANUAL!Z14</f>
        <v>0</v>
      </c>
      <c r="L13" s="79">
        <f t="shared" si="1"/>
        <v>0</v>
      </c>
      <c r="M13" s="80">
        <f t="shared" si="2"/>
        <v>2</v>
      </c>
      <c r="N13" s="81">
        <f t="shared" si="3"/>
        <v>1</v>
      </c>
      <c r="O13" s="82"/>
      <c r="P13" s="83"/>
      <c r="Q13" s="83"/>
      <c r="R13" s="83"/>
      <c r="S13" s="83"/>
      <c r="T13" s="83"/>
      <c r="U13" s="83"/>
      <c r="V13" s="83"/>
      <c r="W13" s="83"/>
      <c r="X13" s="83"/>
      <c r="Y13" s="83"/>
      <c r="Z13" s="83"/>
    </row>
    <row r="14" spans="1:26" ht="27" x14ac:dyDescent="0.2">
      <c r="A14" s="35"/>
      <c r="B14" s="144" t="s">
        <v>49</v>
      </c>
      <c r="C14" s="11" t="s">
        <v>50</v>
      </c>
      <c r="D14" s="12" t="s">
        <v>30</v>
      </c>
      <c r="E14" s="21" t="s">
        <v>51</v>
      </c>
      <c r="F14" s="78"/>
      <c r="G14" s="80"/>
      <c r="H14" s="70">
        <f>ANUAL!Y15</f>
        <v>1</v>
      </c>
      <c r="I14" s="70">
        <f>ANUAL!Z15</f>
        <v>1</v>
      </c>
      <c r="J14" s="69">
        <f>ANUAL!G15</f>
        <v>12</v>
      </c>
      <c r="K14" s="69">
        <f>ANUAL!K15+ANUAL!N15+ANUAL!Q15+ANUAL!T15+ANUAL!W15+ANUAL!Z15</f>
        <v>6</v>
      </c>
      <c r="L14" s="79">
        <f t="shared" si="1"/>
        <v>0.5</v>
      </c>
      <c r="M14" s="80">
        <f t="shared" si="2"/>
        <v>6</v>
      </c>
      <c r="N14" s="81">
        <f t="shared" si="3"/>
        <v>0.5</v>
      </c>
      <c r="O14" s="82"/>
      <c r="P14" s="83"/>
      <c r="Q14" s="83"/>
      <c r="R14" s="83"/>
      <c r="S14" s="83"/>
      <c r="T14" s="83"/>
      <c r="U14" s="83"/>
      <c r="V14" s="83"/>
      <c r="W14" s="83"/>
      <c r="X14" s="83"/>
      <c r="Y14" s="83"/>
      <c r="Z14" s="83"/>
    </row>
    <row r="15" spans="1:26" ht="16.5" x14ac:dyDescent="0.2">
      <c r="A15" s="35"/>
      <c r="B15" s="129"/>
      <c r="C15" s="11" t="s">
        <v>52</v>
      </c>
      <c r="D15" s="12" t="s">
        <v>30</v>
      </c>
      <c r="E15" s="21" t="s">
        <v>53</v>
      </c>
      <c r="F15" s="78"/>
      <c r="G15" s="80"/>
      <c r="H15" s="70">
        <f>ANUAL!Y16</f>
        <v>1</v>
      </c>
      <c r="I15" s="70">
        <f>ANUAL!Z16</f>
        <v>1</v>
      </c>
      <c r="J15" s="69">
        <f>ANUAL!G16</f>
        <v>12</v>
      </c>
      <c r="K15" s="69">
        <f>ANUAL!K16+ANUAL!N16+ANUAL!Q16+ANUAL!T16+ANUAL!W16+ANUAL!Z16</f>
        <v>6</v>
      </c>
      <c r="L15" s="79">
        <f t="shared" si="1"/>
        <v>0.5</v>
      </c>
      <c r="M15" s="80">
        <f t="shared" si="2"/>
        <v>6</v>
      </c>
      <c r="N15" s="81">
        <f t="shared" si="3"/>
        <v>0.5</v>
      </c>
      <c r="O15" s="82"/>
      <c r="P15" s="83"/>
      <c r="Q15" s="83"/>
      <c r="R15" s="83"/>
      <c r="S15" s="83"/>
      <c r="T15" s="83"/>
      <c r="U15" s="83"/>
      <c r="V15" s="83"/>
      <c r="W15" s="83"/>
      <c r="X15" s="83"/>
      <c r="Y15" s="83"/>
      <c r="Z15" s="83"/>
    </row>
    <row r="16" spans="1:26" ht="27" x14ac:dyDescent="0.2">
      <c r="A16" s="35"/>
      <c r="B16" s="129"/>
      <c r="C16" s="11" t="s">
        <v>54</v>
      </c>
      <c r="D16" s="12" t="s">
        <v>30</v>
      </c>
      <c r="E16" s="21" t="s">
        <v>55</v>
      </c>
      <c r="F16" s="78"/>
      <c r="G16" s="80"/>
      <c r="H16" s="70">
        <f>ANUAL!Y17</f>
        <v>2</v>
      </c>
      <c r="I16" s="70">
        <f>ANUAL!Z17</f>
        <v>2</v>
      </c>
      <c r="J16" s="69">
        <f>ANUAL!G17</f>
        <v>25</v>
      </c>
      <c r="K16" s="69">
        <f>ANUAL!K17+ANUAL!N17+ANUAL!Q17+ANUAL!T17+ANUAL!W17+ANUAL!Z17</f>
        <v>12</v>
      </c>
      <c r="L16" s="79">
        <f t="shared" si="1"/>
        <v>0.48</v>
      </c>
      <c r="M16" s="80">
        <f t="shared" si="2"/>
        <v>13</v>
      </c>
      <c r="N16" s="81">
        <f t="shared" si="3"/>
        <v>0.52</v>
      </c>
      <c r="O16" s="82"/>
      <c r="P16" s="83"/>
      <c r="Q16" s="83"/>
      <c r="R16" s="83"/>
      <c r="S16" s="83"/>
      <c r="T16" s="83"/>
      <c r="U16" s="83"/>
      <c r="V16" s="83"/>
      <c r="W16" s="83"/>
      <c r="X16" s="83"/>
      <c r="Y16" s="83"/>
      <c r="Z16" s="83"/>
    </row>
    <row r="17" spans="1:26" ht="27" x14ac:dyDescent="0.2">
      <c r="A17" s="35"/>
      <c r="B17" s="145"/>
      <c r="C17" s="84" t="s">
        <v>56</v>
      </c>
      <c r="D17" s="37" t="s">
        <v>30</v>
      </c>
      <c r="E17" s="38" t="s">
        <v>57</v>
      </c>
      <c r="F17" s="85"/>
      <c r="G17" s="89"/>
      <c r="H17" s="87">
        <f>ANUAL!Y18</f>
        <v>1</v>
      </c>
      <c r="I17" s="87">
        <f>ANUAL!Z18</f>
        <v>1</v>
      </c>
      <c r="J17" s="86">
        <f>ANUAL!G18</f>
        <v>12</v>
      </c>
      <c r="K17" s="86">
        <f>ANUAL!K18+ANUAL!N18+ANUAL!Q18+ANUAL!T18+ANUAL!W18+ANUAL!Z18</f>
        <v>6</v>
      </c>
      <c r="L17" s="88">
        <f t="shared" si="1"/>
        <v>0.5</v>
      </c>
      <c r="M17" s="89">
        <f t="shared" si="2"/>
        <v>6</v>
      </c>
      <c r="N17" s="90">
        <f t="shared" si="3"/>
        <v>0.5</v>
      </c>
      <c r="O17" s="82"/>
      <c r="P17" s="83"/>
      <c r="Q17" s="83"/>
      <c r="R17" s="83"/>
      <c r="S17" s="83"/>
      <c r="T17" s="83"/>
      <c r="U17" s="83"/>
      <c r="V17" s="83"/>
      <c r="W17" s="83"/>
      <c r="X17" s="83"/>
      <c r="Y17" s="83"/>
      <c r="Z17" s="83"/>
    </row>
    <row r="18" spans="1:26" ht="16.5" x14ac:dyDescent="0.3">
      <c r="A18" s="45"/>
      <c r="B18" s="108"/>
      <c r="C18" s="108"/>
      <c r="D18" s="108"/>
      <c r="E18" s="108"/>
      <c r="F18" s="91"/>
      <c r="G18" s="102">
        <f>SUM(G8:G12)</f>
        <v>74721</v>
      </c>
      <c r="H18" s="109">
        <f t="shared" ref="H18:K18" si="4">SUM(H8:H17)</f>
        <v>3718</v>
      </c>
      <c r="I18" s="110">
        <f t="shared" si="4"/>
        <v>6714</v>
      </c>
      <c r="J18" s="110">
        <f t="shared" si="4"/>
        <v>38725</v>
      </c>
      <c r="K18" s="110">
        <f t="shared" si="4"/>
        <v>31164</v>
      </c>
      <c r="L18" s="111">
        <f t="shared" si="1"/>
        <v>0.80475145255003233</v>
      </c>
      <c r="M18" s="110">
        <f>SUM(M8:M17)</f>
        <v>7561</v>
      </c>
      <c r="N18" s="112">
        <f t="shared" si="3"/>
        <v>0.19524854744996772</v>
      </c>
      <c r="O18" s="96">
        <f t="shared" ref="O18:Z18" si="5">SUM(O8:O12)</f>
        <v>6581</v>
      </c>
      <c r="P18" s="97">
        <f t="shared" si="5"/>
        <v>4455</v>
      </c>
      <c r="Q18" s="97">
        <f t="shared" si="5"/>
        <v>7354</v>
      </c>
      <c r="R18" s="97">
        <f t="shared" si="5"/>
        <v>6433</v>
      </c>
      <c r="S18" s="97">
        <f t="shared" si="5"/>
        <v>10917</v>
      </c>
      <c r="T18" s="97">
        <f t="shared" si="5"/>
        <v>6477</v>
      </c>
      <c r="U18" s="97">
        <f t="shared" si="5"/>
        <v>7432</v>
      </c>
      <c r="V18" s="97">
        <f t="shared" si="5"/>
        <v>6049</v>
      </c>
      <c r="W18" s="97">
        <f t="shared" si="5"/>
        <v>3212</v>
      </c>
      <c r="X18" s="97">
        <f t="shared" si="5"/>
        <v>7803</v>
      </c>
      <c r="Y18" s="97">
        <f t="shared" si="5"/>
        <v>4202</v>
      </c>
      <c r="Z18" s="97">
        <f t="shared" si="5"/>
        <v>3806</v>
      </c>
    </row>
    <row r="19" spans="1:26" ht="17.25" customHeight="1" x14ac:dyDescent="0.2">
      <c r="A19" s="52"/>
      <c r="B19" s="52"/>
      <c r="C19" s="52"/>
      <c r="D19" s="52"/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</row>
    <row r="20" spans="1:26" ht="20.25" customHeight="1" x14ac:dyDescent="0.3">
      <c r="A20" s="153" t="s">
        <v>59</v>
      </c>
      <c r="B20" s="135"/>
      <c r="C20" s="135"/>
      <c r="D20" s="91"/>
      <c r="E20" s="151" t="s">
        <v>60</v>
      </c>
      <c r="F20" s="135"/>
      <c r="G20" s="135"/>
      <c r="H20" s="135"/>
      <c r="I20" s="135"/>
      <c r="J20" s="135"/>
      <c r="K20" s="135"/>
      <c r="L20" s="135"/>
      <c r="M20" s="135"/>
      <c r="N20" s="135"/>
      <c r="O20" s="52"/>
      <c r="P20" s="52"/>
      <c r="Q20" s="52"/>
      <c r="R20" s="148" t="s">
        <v>60</v>
      </c>
      <c r="S20" s="135"/>
      <c r="T20" s="135"/>
      <c r="U20" s="135"/>
      <c r="V20" s="135"/>
      <c r="W20" s="135"/>
      <c r="X20" s="135"/>
      <c r="Y20" s="135"/>
      <c r="Z20" s="135"/>
    </row>
    <row r="21" spans="1:26" ht="20.25" customHeight="1" x14ac:dyDescent="0.3">
      <c r="A21" s="98"/>
      <c r="B21" s="99"/>
      <c r="C21" s="99"/>
      <c r="D21" s="91"/>
      <c r="E21" s="100"/>
      <c r="F21" s="100"/>
      <c r="G21" s="100"/>
      <c r="H21" s="100"/>
      <c r="I21" s="101"/>
      <c r="J21" s="100"/>
      <c r="K21" s="100"/>
      <c r="L21" s="100"/>
      <c r="M21" s="100"/>
      <c r="N21" s="52"/>
      <c r="O21" s="52"/>
      <c r="P21" s="52"/>
      <c r="Q21" s="52"/>
      <c r="R21" s="56"/>
      <c r="S21" s="56"/>
      <c r="T21" s="56"/>
      <c r="U21" s="56"/>
      <c r="V21" s="57"/>
      <c r="W21" s="56"/>
      <c r="X21" s="56"/>
      <c r="Y21" s="56"/>
      <c r="Z21" s="56"/>
    </row>
    <row r="22" spans="1:26" ht="12.75" customHeight="1" x14ac:dyDescent="0.3">
      <c r="A22" s="154" t="s">
        <v>61</v>
      </c>
      <c r="B22" s="135"/>
      <c r="C22" s="135"/>
      <c r="D22" s="91"/>
      <c r="E22" s="154" t="s">
        <v>62</v>
      </c>
      <c r="F22" s="135"/>
      <c r="G22" s="135"/>
      <c r="H22" s="135"/>
      <c r="I22" s="135"/>
      <c r="J22" s="135"/>
      <c r="K22" s="135"/>
      <c r="L22" s="135"/>
      <c r="M22" s="135"/>
      <c r="N22" s="135"/>
      <c r="O22" s="52"/>
      <c r="P22" s="52"/>
      <c r="Q22" s="52"/>
      <c r="R22" s="147" t="s">
        <v>62</v>
      </c>
      <c r="S22" s="135"/>
      <c r="T22" s="135"/>
      <c r="U22" s="135"/>
      <c r="V22" s="135"/>
      <c r="W22" s="135"/>
      <c r="X22" s="135"/>
      <c r="Y22" s="135"/>
      <c r="Z22" s="135"/>
    </row>
    <row r="23" spans="1:26" ht="12.75" customHeight="1" x14ac:dyDescent="0.3">
      <c r="A23" s="151" t="s">
        <v>63</v>
      </c>
      <c r="B23" s="135"/>
      <c r="C23" s="135"/>
      <c r="D23" s="91"/>
      <c r="E23" s="151" t="s">
        <v>64</v>
      </c>
      <c r="F23" s="135"/>
      <c r="G23" s="135"/>
      <c r="H23" s="135"/>
      <c r="I23" s="135"/>
      <c r="J23" s="135"/>
      <c r="K23" s="135"/>
      <c r="L23" s="135"/>
      <c r="M23" s="135"/>
      <c r="N23" s="135"/>
      <c r="O23" s="52"/>
      <c r="P23" s="52"/>
      <c r="Q23" s="52"/>
      <c r="R23" s="148" t="s">
        <v>98</v>
      </c>
      <c r="S23" s="135"/>
      <c r="T23" s="135"/>
      <c r="U23" s="135"/>
      <c r="V23" s="135"/>
      <c r="W23" s="135"/>
      <c r="X23" s="135"/>
      <c r="Y23" s="135"/>
      <c r="Z23" s="135"/>
    </row>
    <row r="24" spans="1:26" ht="17.25" customHeight="1" x14ac:dyDescent="0.3">
      <c r="A24" s="151" t="s">
        <v>99</v>
      </c>
      <c r="B24" s="135"/>
      <c r="C24" s="135"/>
      <c r="D24" s="91"/>
      <c r="E24" s="151" t="s">
        <v>66</v>
      </c>
      <c r="F24" s="135"/>
      <c r="G24" s="135"/>
      <c r="H24" s="135"/>
      <c r="I24" s="135"/>
      <c r="J24" s="135"/>
      <c r="K24" s="135"/>
      <c r="L24" s="135"/>
      <c r="M24" s="135"/>
      <c r="N24" s="135"/>
      <c r="O24" s="52"/>
      <c r="P24" s="52"/>
      <c r="Q24" s="52"/>
      <c r="R24" s="148" t="s">
        <v>66</v>
      </c>
      <c r="S24" s="135"/>
      <c r="T24" s="135"/>
      <c r="U24" s="135"/>
      <c r="V24" s="135"/>
      <c r="W24" s="135"/>
      <c r="X24" s="135"/>
      <c r="Y24" s="135"/>
      <c r="Z24" s="135"/>
    </row>
    <row r="25" spans="1:26" ht="17.25" customHeight="1" x14ac:dyDescent="0.2">
      <c r="A25" s="52"/>
      <c r="B25" s="52"/>
      <c r="C25" s="52"/>
      <c r="D25" s="52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  <c r="S25" s="52"/>
      <c r="T25" s="52"/>
      <c r="U25" s="52"/>
      <c r="V25" s="52"/>
      <c r="W25" s="52"/>
      <c r="X25" s="52"/>
      <c r="Y25" s="52"/>
      <c r="Z25" s="52"/>
    </row>
    <row r="26" spans="1:26" ht="17.25" customHeight="1" x14ac:dyDescent="0.2">
      <c r="A26" s="52"/>
      <c r="B26" s="52"/>
      <c r="C26" s="52"/>
      <c r="D26" s="52"/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  <c r="S26" s="52"/>
      <c r="T26" s="52"/>
      <c r="U26" s="52"/>
      <c r="V26" s="52"/>
      <c r="W26" s="52"/>
      <c r="X26" s="52"/>
      <c r="Y26" s="52"/>
      <c r="Z26" s="52"/>
    </row>
    <row r="27" spans="1:26" ht="17.25" customHeight="1" x14ac:dyDescent="0.2">
      <c r="A27" s="52"/>
      <c r="B27" s="52"/>
      <c r="C27" s="52"/>
      <c r="D27" s="52"/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  <c r="S27" s="52"/>
      <c r="T27" s="52"/>
      <c r="U27" s="52"/>
      <c r="V27" s="52"/>
      <c r="W27" s="52"/>
      <c r="X27" s="52"/>
      <c r="Y27" s="52"/>
      <c r="Z27" s="52"/>
    </row>
    <row r="28" spans="1:26" ht="17.25" customHeight="1" x14ac:dyDescent="0.2">
      <c r="A28" s="52"/>
      <c r="B28" s="52"/>
      <c r="C28" s="52"/>
      <c r="D28" s="52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  <c r="S28" s="52"/>
      <c r="T28" s="52"/>
      <c r="U28" s="52"/>
      <c r="V28" s="52"/>
      <c r="W28" s="52"/>
      <c r="X28" s="52"/>
      <c r="Y28" s="52"/>
      <c r="Z28" s="52"/>
    </row>
    <row r="29" spans="1:26" ht="35.25" customHeight="1" x14ac:dyDescent="0.2">
      <c r="A29" s="52"/>
      <c r="B29" s="52"/>
      <c r="C29" s="52"/>
      <c r="D29" s="52"/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  <c r="S29" s="52"/>
      <c r="T29" s="52"/>
      <c r="U29" s="52"/>
      <c r="V29" s="52"/>
      <c r="W29" s="52"/>
      <c r="X29" s="52"/>
      <c r="Y29" s="52"/>
      <c r="Z29" s="52"/>
    </row>
    <row r="30" spans="1:26" ht="35.25" customHeight="1" x14ac:dyDescent="0.2">
      <c r="A30" s="52"/>
      <c r="B30" s="52"/>
      <c r="C30" s="52"/>
      <c r="D30" s="52"/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  <c r="S30" s="52"/>
      <c r="T30" s="52"/>
      <c r="U30" s="52"/>
      <c r="V30" s="52"/>
      <c r="W30" s="52"/>
      <c r="X30" s="52"/>
      <c r="Y30" s="52"/>
      <c r="Z30" s="52"/>
    </row>
    <row r="31" spans="1:26" ht="35.25" customHeight="1" x14ac:dyDescent="0.2">
      <c r="A31" s="52"/>
      <c r="B31" s="52"/>
      <c r="C31" s="52"/>
      <c r="D31" s="52"/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  <c r="S31" s="52"/>
      <c r="T31" s="52"/>
      <c r="U31" s="52"/>
      <c r="V31" s="52"/>
      <c r="W31" s="52"/>
      <c r="X31" s="52"/>
      <c r="Y31" s="52"/>
      <c r="Z31" s="52"/>
    </row>
    <row r="32" spans="1:26" ht="35.25" customHeight="1" x14ac:dyDescent="0.2">
      <c r="A32" s="52"/>
      <c r="B32" s="52"/>
      <c r="C32" s="52"/>
      <c r="D32" s="52"/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  <c r="S32" s="52"/>
      <c r="T32" s="52"/>
      <c r="U32" s="52"/>
      <c r="V32" s="52"/>
      <c r="W32" s="52"/>
      <c r="X32" s="52"/>
      <c r="Y32" s="52"/>
      <c r="Z32" s="52"/>
    </row>
    <row r="33" spans="1:26" ht="35.25" customHeight="1" x14ac:dyDescent="0.2">
      <c r="A33" s="52"/>
      <c r="B33" s="52"/>
      <c r="C33" s="52"/>
      <c r="D33" s="52"/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</row>
    <row r="34" spans="1:26" ht="35.25" customHeight="1" x14ac:dyDescent="0.2">
      <c r="A34" s="52"/>
      <c r="B34" s="52"/>
      <c r="C34" s="52"/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  <c r="S34" s="52"/>
      <c r="T34" s="52"/>
      <c r="U34" s="52"/>
      <c r="V34" s="52"/>
      <c r="W34" s="52"/>
      <c r="X34" s="52"/>
      <c r="Y34" s="52"/>
      <c r="Z34" s="52"/>
    </row>
    <row r="35" spans="1:26" ht="35.25" customHeight="1" x14ac:dyDescent="0.2">
      <c r="A35" s="52"/>
      <c r="B35" s="52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  <c r="S35" s="52"/>
      <c r="T35" s="52"/>
      <c r="U35" s="52"/>
      <c r="V35" s="52"/>
      <c r="W35" s="52"/>
      <c r="X35" s="52"/>
      <c r="Y35" s="52"/>
      <c r="Z35" s="52"/>
    </row>
    <row r="36" spans="1:26" ht="35.25" customHeight="1" x14ac:dyDescent="0.2">
      <c r="A36" s="52"/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  <c r="S36" s="52"/>
      <c r="T36" s="52"/>
      <c r="U36" s="52"/>
      <c r="V36" s="52"/>
      <c r="W36" s="52"/>
      <c r="X36" s="52"/>
      <c r="Y36" s="52"/>
      <c r="Z36" s="52"/>
    </row>
    <row r="37" spans="1:26" ht="35.25" customHeight="1" x14ac:dyDescent="0.2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</row>
    <row r="38" spans="1:26" ht="35.25" customHeight="1" x14ac:dyDescent="0.2">
      <c r="A38" s="52"/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</row>
    <row r="39" spans="1:26" ht="35.25" customHeight="1" x14ac:dyDescent="0.2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  <c r="S39" s="52"/>
      <c r="T39" s="52"/>
      <c r="U39" s="52"/>
      <c r="V39" s="52"/>
      <c r="W39" s="52"/>
      <c r="X39" s="52"/>
      <c r="Y39" s="52"/>
      <c r="Z39" s="52"/>
    </row>
    <row r="40" spans="1:26" ht="35.25" customHeight="1" x14ac:dyDescent="0.2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  <c r="S40" s="52"/>
      <c r="T40" s="52"/>
      <c r="U40" s="52"/>
      <c r="V40" s="52"/>
      <c r="W40" s="52"/>
      <c r="X40" s="52"/>
      <c r="Y40" s="52"/>
      <c r="Z40" s="52"/>
    </row>
    <row r="41" spans="1:26" ht="35.25" customHeight="1" x14ac:dyDescent="0.2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  <c r="S41" s="52"/>
      <c r="T41" s="52"/>
      <c r="U41" s="52"/>
      <c r="V41" s="52"/>
      <c r="W41" s="52"/>
      <c r="X41" s="52"/>
      <c r="Y41" s="52"/>
      <c r="Z41" s="52"/>
    </row>
    <row r="42" spans="1:26" ht="12.75" customHeight="1" x14ac:dyDescent="0.2"/>
    <row r="43" spans="1:26" ht="12.75" customHeight="1" x14ac:dyDescent="0.2"/>
    <row r="44" spans="1:26" ht="12.75" customHeight="1" x14ac:dyDescent="0.2"/>
    <row r="45" spans="1:26" ht="12.75" customHeight="1" x14ac:dyDescent="0.2"/>
    <row r="46" spans="1:26" ht="12.75" customHeight="1" x14ac:dyDescent="0.2"/>
    <row r="47" spans="1:26" ht="12.75" customHeight="1" x14ac:dyDescent="0.2"/>
    <row r="48" spans="1:26" ht="12.75" customHeight="1" x14ac:dyDescent="0.2"/>
    <row r="49" ht="12.75" customHeight="1" x14ac:dyDescent="0.2"/>
    <row r="50" ht="12.75" customHeight="1" x14ac:dyDescent="0.2"/>
    <row r="51" ht="12.75" customHeight="1" x14ac:dyDescent="0.2"/>
    <row r="52" ht="12.75" customHeight="1" x14ac:dyDescent="0.2"/>
    <row r="53" ht="12.75" customHeight="1" x14ac:dyDescent="0.2"/>
    <row r="54" ht="12.75" customHeight="1" x14ac:dyDescent="0.2"/>
    <row r="55" ht="12.75" customHeight="1" x14ac:dyDescent="0.2"/>
    <row r="56" ht="12.75" customHeight="1" x14ac:dyDescent="0.2"/>
    <row r="57" ht="12.75" customHeight="1" x14ac:dyDescent="0.2"/>
    <row r="58" ht="12.75" customHeight="1" x14ac:dyDescent="0.2"/>
    <row r="59" ht="12.75" customHeight="1" x14ac:dyDescent="0.2"/>
    <row r="60" ht="12.75" customHeight="1" x14ac:dyDescent="0.2"/>
    <row r="61" ht="12.75" customHeight="1" x14ac:dyDescent="0.2"/>
    <row r="62" ht="12.75" customHeight="1" x14ac:dyDescent="0.2"/>
    <row r="63" ht="12.75" customHeight="1" x14ac:dyDescent="0.2"/>
    <row r="64" ht="12.75" customHeight="1" x14ac:dyDescent="0.2"/>
    <row r="65" ht="12.75" customHeight="1" x14ac:dyDescent="0.2"/>
    <row r="66" ht="12.75" customHeight="1" x14ac:dyDescent="0.2"/>
    <row r="67" ht="12.75" customHeight="1" x14ac:dyDescent="0.2"/>
    <row r="68" ht="12.75" customHeight="1" x14ac:dyDescent="0.2"/>
    <row r="69" ht="12.75" customHeight="1" x14ac:dyDescent="0.2"/>
    <row r="70" ht="12.75" customHeight="1" x14ac:dyDescent="0.2"/>
    <row r="71" ht="12.75" customHeight="1" x14ac:dyDescent="0.2"/>
    <row r="72" ht="12.75" customHeight="1" x14ac:dyDescent="0.2"/>
    <row r="73" ht="12.75" customHeight="1" x14ac:dyDescent="0.2"/>
    <row r="74" ht="12.75" customHeight="1" x14ac:dyDescent="0.2"/>
    <row r="75" ht="12.75" customHeight="1" x14ac:dyDescent="0.2"/>
    <row r="76" ht="12.75" customHeight="1" x14ac:dyDescent="0.2"/>
    <row r="77" ht="12.75" customHeight="1" x14ac:dyDescent="0.2"/>
    <row r="78" ht="12.75" customHeight="1" x14ac:dyDescent="0.2"/>
    <row r="79" ht="12.75" customHeight="1" x14ac:dyDescent="0.2"/>
    <row r="80" ht="12.75" customHeight="1" x14ac:dyDescent="0.2"/>
    <row r="81" ht="12.75" customHeight="1" x14ac:dyDescent="0.2"/>
    <row r="82" ht="12.75" customHeight="1" x14ac:dyDescent="0.2"/>
    <row r="83" ht="12.75" customHeight="1" x14ac:dyDescent="0.2"/>
    <row r="84" ht="12.75" customHeight="1" x14ac:dyDescent="0.2"/>
    <row r="85" ht="12.75" customHeight="1" x14ac:dyDescent="0.2"/>
    <row r="86" ht="12.75" customHeight="1" x14ac:dyDescent="0.2"/>
    <row r="87" ht="12.75" customHeight="1" x14ac:dyDescent="0.2"/>
    <row r="88" ht="12.75" customHeight="1" x14ac:dyDescent="0.2"/>
    <row r="89" ht="12.75" customHeight="1" x14ac:dyDescent="0.2"/>
    <row r="90" ht="12.75" customHeight="1" x14ac:dyDescent="0.2"/>
    <row r="91" ht="12.75" customHeight="1" x14ac:dyDescent="0.2"/>
    <row r="92" ht="12.75" customHeight="1" x14ac:dyDescent="0.2"/>
    <row r="93" ht="12.75" customHeight="1" x14ac:dyDescent="0.2"/>
    <row r="94" ht="12.75" customHeight="1" x14ac:dyDescent="0.2"/>
    <row r="95" ht="12.75" customHeight="1" x14ac:dyDescent="0.2"/>
    <row r="96" ht="12.75" customHeight="1" x14ac:dyDescent="0.2"/>
    <row r="97" ht="12.75" customHeight="1" x14ac:dyDescent="0.2"/>
    <row r="98" ht="12.75" customHeight="1" x14ac:dyDescent="0.2"/>
    <row r="99" ht="12.75" customHeight="1" x14ac:dyDescent="0.2"/>
    <row r="100" ht="12.75" customHeight="1" x14ac:dyDescent="0.2"/>
    <row r="101" ht="12.75" customHeight="1" x14ac:dyDescent="0.2"/>
    <row r="102" ht="12.75" customHeight="1" x14ac:dyDescent="0.2"/>
    <row r="103" ht="12.75" customHeight="1" x14ac:dyDescent="0.2"/>
    <row r="104" ht="12.75" customHeight="1" x14ac:dyDescent="0.2"/>
    <row r="105" ht="12.75" customHeight="1" x14ac:dyDescent="0.2"/>
    <row r="106" ht="12.75" customHeight="1" x14ac:dyDescent="0.2"/>
    <row r="107" ht="12.75" customHeight="1" x14ac:dyDescent="0.2"/>
    <row r="108" ht="12.75" customHeight="1" x14ac:dyDescent="0.2"/>
    <row r="109" ht="12.75" customHeight="1" x14ac:dyDescent="0.2"/>
    <row r="110" ht="12.75" customHeight="1" x14ac:dyDescent="0.2"/>
    <row r="111" ht="12.75" customHeight="1" x14ac:dyDescent="0.2"/>
    <row r="112" ht="12.75" customHeight="1" x14ac:dyDescent="0.2"/>
    <row r="113" ht="12.75" customHeight="1" x14ac:dyDescent="0.2"/>
    <row r="114" ht="12.75" customHeight="1" x14ac:dyDescent="0.2"/>
    <row r="115" ht="12.75" customHeight="1" x14ac:dyDescent="0.2"/>
    <row r="116" ht="12.75" customHeight="1" x14ac:dyDescent="0.2"/>
    <row r="117" ht="12.75" customHeight="1" x14ac:dyDescent="0.2"/>
    <row r="118" ht="12.75" customHeight="1" x14ac:dyDescent="0.2"/>
    <row r="119" ht="12.75" customHeight="1" x14ac:dyDescent="0.2"/>
    <row r="120" ht="12.75" customHeight="1" x14ac:dyDescent="0.2"/>
    <row r="121" ht="12.75" customHeight="1" x14ac:dyDescent="0.2"/>
    <row r="122" ht="12.75" customHeight="1" x14ac:dyDescent="0.2"/>
    <row r="123" ht="12.75" customHeight="1" x14ac:dyDescent="0.2"/>
    <row r="124" ht="12.75" customHeight="1" x14ac:dyDescent="0.2"/>
    <row r="125" ht="12.75" customHeight="1" x14ac:dyDescent="0.2"/>
    <row r="126" ht="12.75" customHeight="1" x14ac:dyDescent="0.2"/>
    <row r="127" ht="12.75" customHeight="1" x14ac:dyDescent="0.2"/>
    <row r="128" ht="12.75" customHeight="1" x14ac:dyDescent="0.2"/>
    <row r="129" ht="12.75" customHeight="1" x14ac:dyDescent="0.2"/>
    <row r="130" ht="12.75" customHeight="1" x14ac:dyDescent="0.2"/>
    <row r="131" ht="12.75" customHeight="1" x14ac:dyDescent="0.2"/>
    <row r="132" ht="12.75" customHeight="1" x14ac:dyDescent="0.2"/>
    <row r="133" ht="12.75" customHeight="1" x14ac:dyDescent="0.2"/>
    <row r="134" ht="12.75" customHeight="1" x14ac:dyDescent="0.2"/>
    <row r="135" ht="12.75" customHeight="1" x14ac:dyDescent="0.2"/>
    <row r="136" ht="12.75" customHeight="1" x14ac:dyDescent="0.2"/>
    <row r="137" ht="12.75" customHeight="1" x14ac:dyDescent="0.2"/>
    <row r="138" ht="12.75" customHeight="1" x14ac:dyDescent="0.2"/>
    <row r="139" ht="12.75" customHeight="1" x14ac:dyDescent="0.2"/>
    <row r="140" ht="12.75" customHeight="1" x14ac:dyDescent="0.2"/>
    <row r="141" ht="12.75" customHeight="1" x14ac:dyDescent="0.2"/>
    <row r="142" ht="12.75" customHeight="1" x14ac:dyDescent="0.2"/>
    <row r="143" ht="12.75" customHeight="1" x14ac:dyDescent="0.2"/>
    <row r="144" ht="12.75" customHeight="1" x14ac:dyDescent="0.2"/>
    <row r="145" ht="12.75" customHeight="1" x14ac:dyDescent="0.2"/>
    <row r="146" ht="12.75" customHeight="1" x14ac:dyDescent="0.2"/>
    <row r="147" ht="12.75" customHeight="1" x14ac:dyDescent="0.2"/>
    <row r="148" ht="12.75" customHeight="1" x14ac:dyDescent="0.2"/>
    <row r="149" ht="12.75" customHeight="1" x14ac:dyDescent="0.2"/>
    <row r="150" ht="12.75" customHeight="1" x14ac:dyDescent="0.2"/>
    <row r="151" ht="12.75" customHeight="1" x14ac:dyDescent="0.2"/>
    <row r="152" ht="12.75" customHeight="1" x14ac:dyDescent="0.2"/>
    <row r="153" ht="12.75" customHeight="1" x14ac:dyDescent="0.2"/>
    <row r="154" ht="12.75" customHeight="1" x14ac:dyDescent="0.2"/>
    <row r="155" ht="12.75" customHeight="1" x14ac:dyDescent="0.2"/>
    <row r="156" ht="12.75" customHeight="1" x14ac:dyDescent="0.2"/>
    <row r="157" ht="12.75" customHeight="1" x14ac:dyDescent="0.2"/>
    <row r="158" ht="12.75" customHeight="1" x14ac:dyDescent="0.2"/>
    <row r="159" ht="12.75" customHeight="1" x14ac:dyDescent="0.2"/>
    <row r="160" ht="12.75" customHeight="1" x14ac:dyDescent="0.2"/>
    <row r="161" ht="12.75" customHeight="1" x14ac:dyDescent="0.2"/>
    <row r="162" ht="12.75" customHeight="1" x14ac:dyDescent="0.2"/>
    <row r="163" ht="12.75" customHeight="1" x14ac:dyDescent="0.2"/>
    <row r="164" ht="12.75" customHeight="1" x14ac:dyDescent="0.2"/>
    <row r="165" ht="12.75" customHeight="1" x14ac:dyDescent="0.2"/>
    <row r="166" ht="12.75" customHeight="1" x14ac:dyDescent="0.2"/>
    <row r="167" ht="12.75" customHeight="1" x14ac:dyDescent="0.2"/>
    <row r="168" ht="12.75" customHeight="1" x14ac:dyDescent="0.2"/>
    <row r="169" ht="12.75" customHeight="1" x14ac:dyDescent="0.2"/>
    <row r="170" ht="12.75" customHeight="1" x14ac:dyDescent="0.2"/>
    <row r="171" ht="12.75" customHeight="1" x14ac:dyDescent="0.2"/>
    <row r="172" ht="12.75" customHeight="1" x14ac:dyDescent="0.2"/>
    <row r="173" ht="12.75" customHeight="1" x14ac:dyDescent="0.2"/>
    <row r="174" ht="12.75" customHeight="1" x14ac:dyDescent="0.2"/>
    <row r="175" ht="12.75" customHeight="1" x14ac:dyDescent="0.2"/>
    <row r="176" ht="12.75" customHeight="1" x14ac:dyDescent="0.2"/>
    <row r="177" ht="12.75" customHeight="1" x14ac:dyDescent="0.2"/>
    <row r="178" ht="12.75" customHeight="1" x14ac:dyDescent="0.2"/>
    <row r="179" ht="12.75" customHeight="1" x14ac:dyDescent="0.2"/>
    <row r="180" ht="12.75" customHeight="1" x14ac:dyDescent="0.2"/>
    <row r="181" ht="12.75" customHeight="1" x14ac:dyDescent="0.2"/>
    <row r="182" ht="12.75" customHeight="1" x14ac:dyDescent="0.2"/>
    <row r="183" ht="12.75" customHeight="1" x14ac:dyDescent="0.2"/>
    <row r="184" ht="12.75" customHeight="1" x14ac:dyDescent="0.2"/>
    <row r="185" ht="12.75" customHeight="1" x14ac:dyDescent="0.2"/>
    <row r="186" ht="12.75" customHeight="1" x14ac:dyDescent="0.2"/>
    <row r="187" ht="12.75" customHeight="1" x14ac:dyDescent="0.2"/>
    <row r="188" ht="12.75" customHeight="1" x14ac:dyDescent="0.2"/>
    <row r="189" ht="12.75" customHeight="1" x14ac:dyDescent="0.2"/>
    <row r="190" ht="12.75" customHeight="1" x14ac:dyDescent="0.2"/>
    <row r="191" ht="12.75" customHeight="1" x14ac:dyDescent="0.2"/>
    <row r="192" ht="12.75" customHeight="1" x14ac:dyDescent="0.2"/>
    <row r="193" ht="12.75" customHeight="1" x14ac:dyDescent="0.2"/>
    <row r="194" ht="12.75" customHeight="1" x14ac:dyDescent="0.2"/>
    <row r="195" ht="12.75" customHeight="1" x14ac:dyDescent="0.2"/>
    <row r="196" ht="12.75" customHeight="1" x14ac:dyDescent="0.2"/>
    <row r="197" ht="12.75" customHeight="1" x14ac:dyDescent="0.2"/>
    <row r="198" ht="12.75" customHeight="1" x14ac:dyDescent="0.2"/>
    <row r="199" ht="12.75" customHeight="1" x14ac:dyDescent="0.2"/>
    <row r="200" ht="12.75" customHeight="1" x14ac:dyDescent="0.2"/>
    <row r="201" ht="12.75" customHeight="1" x14ac:dyDescent="0.2"/>
    <row r="202" ht="12.75" customHeight="1" x14ac:dyDescent="0.2"/>
    <row r="203" ht="12.75" customHeight="1" x14ac:dyDescent="0.2"/>
    <row r="204" ht="12.75" customHeight="1" x14ac:dyDescent="0.2"/>
    <row r="205" ht="12.75" customHeight="1" x14ac:dyDescent="0.2"/>
    <row r="206" ht="12.75" customHeight="1" x14ac:dyDescent="0.2"/>
    <row r="207" ht="12.75" customHeight="1" x14ac:dyDescent="0.2"/>
    <row r="208" ht="12.75" customHeight="1" x14ac:dyDescent="0.2"/>
    <row r="209" ht="12.75" customHeight="1" x14ac:dyDescent="0.2"/>
    <row r="210" ht="12.75" customHeight="1" x14ac:dyDescent="0.2"/>
    <row r="211" ht="12.75" customHeight="1" x14ac:dyDescent="0.2"/>
    <row r="212" ht="12.75" customHeight="1" x14ac:dyDescent="0.2"/>
    <row r="213" ht="12.75" customHeight="1" x14ac:dyDescent="0.2"/>
    <row r="214" ht="12.75" customHeight="1" x14ac:dyDescent="0.2"/>
    <row r="215" ht="12.75" customHeight="1" x14ac:dyDescent="0.2"/>
    <row r="216" ht="12.75" customHeight="1" x14ac:dyDescent="0.2"/>
    <row r="217" ht="12.75" customHeight="1" x14ac:dyDescent="0.2"/>
    <row r="218" ht="12.75" customHeight="1" x14ac:dyDescent="0.2"/>
    <row r="219" ht="12.75" customHeight="1" x14ac:dyDescent="0.2"/>
    <row r="220" ht="12.75" customHeight="1" x14ac:dyDescent="0.2"/>
    <row r="221" ht="12.75" customHeight="1" x14ac:dyDescent="0.2"/>
    <row r="222" ht="12.75" customHeight="1" x14ac:dyDescent="0.2"/>
    <row r="223" ht="12.75" customHeight="1" x14ac:dyDescent="0.2"/>
    <row r="224" ht="12.75" customHeight="1" x14ac:dyDescent="0.2"/>
    <row r="225" ht="15.75" customHeight="1" x14ac:dyDescent="0.2"/>
    <row r="226" ht="15.75" customHeight="1" x14ac:dyDescent="0.2"/>
    <row r="227" ht="15.75" customHeight="1" x14ac:dyDescent="0.2"/>
    <row r="228" ht="15.75" customHeight="1" x14ac:dyDescent="0.2"/>
    <row r="229" ht="15.75" customHeight="1" x14ac:dyDescent="0.2"/>
    <row r="230" ht="15.75" customHeight="1" x14ac:dyDescent="0.2"/>
    <row r="231" ht="15.75" customHeight="1" x14ac:dyDescent="0.2"/>
    <row r="232" ht="15.75" customHeight="1" x14ac:dyDescent="0.2"/>
    <row r="233" ht="15.75" customHeight="1" x14ac:dyDescent="0.2"/>
    <row r="234" ht="15.75" customHeight="1" x14ac:dyDescent="0.2"/>
    <row r="235" ht="15.75" customHeight="1" x14ac:dyDescent="0.2"/>
    <row r="236" ht="15.75" customHeight="1" x14ac:dyDescent="0.2"/>
    <row r="237" ht="15.75" customHeight="1" x14ac:dyDescent="0.2"/>
    <row r="238" ht="15.75" customHeight="1" x14ac:dyDescent="0.2"/>
    <row r="239" ht="15.75" customHeight="1" x14ac:dyDescent="0.2"/>
    <row r="240" ht="15.75" customHeight="1" x14ac:dyDescent="0.2"/>
    <row r="241" ht="15.75" customHeight="1" x14ac:dyDescent="0.2"/>
    <row r="242" ht="15.75" customHeight="1" x14ac:dyDescent="0.2"/>
    <row r="243" ht="15.75" customHeight="1" x14ac:dyDescent="0.2"/>
    <row r="244" ht="15.75" customHeight="1" x14ac:dyDescent="0.2"/>
    <row r="245" ht="15.75" customHeight="1" x14ac:dyDescent="0.2"/>
    <row r="246" ht="15.75" customHeight="1" x14ac:dyDescent="0.2"/>
    <row r="247" ht="15.75" customHeight="1" x14ac:dyDescent="0.2"/>
    <row r="248" ht="15.75" customHeight="1" x14ac:dyDescent="0.2"/>
    <row r="249" ht="15.75" customHeight="1" x14ac:dyDescent="0.2"/>
    <row r="250" ht="15.75" customHeight="1" x14ac:dyDescent="0.2"/>
    <row r="251" ht="15.75" customHeight="1" x14ac:dyDescent="0.2"/>
    <row r="252" ht="15.75" customHeight="1" x14ac:dyDescent="0.2"/>
    <row r="253" ht="15.75" customHeight="1" x14ac:dyDescent="0.2"/>
    <row r="254" ht="15.75" customHeight="1" x14ac:dyDescent="0.2"/>
    <row r="255" ht="15.75" customHeight="1" x14ac:dyDescent="0.2"/>
    <row r="256" ht="15.75" customHeight="1" x14ac:dyDescent="0.2"/>
    <row r="257" ht="15.75" customHeight="1" x14ac:dyDescent="0.2"/>
    <row r="258" ht="15.75" customHeight="1" x14ac:dyDescent="0.2"/>
    <row r="259" ht="15.75" customHeight="1" x14ac:dyDescent="0.2"/>
    <row r="260" ht="15.75" customHeight="1" x14ac:dyDescent="0.2"/>
    <row r="261" ht="15.75" customHeight="1" x14ac:dyDescent="0.2"/>
    <row r="262" ht="15.75" customHeight="1" x14ac:dyDescent="0.2"/>
    <row r="263" ht="15.75" customHeight="1" x14ac:dyDescent="0.2"/>
    <row r="264" ht="15.75" customHeight="1" x14ac:dyDescent="0.2"/>
    <row r="265" ht="15.75" customHeight="1" x14ac:dyDescent="0.2"/>
    <row r="266" ht="15.75" customHeight="1" x14ac:dyDescent="0.2"/>
    <row r="267" ht="15.75" customHeight="1" x14ac:dyDescent="0.2"/>
    <row r="268" ht="15.75" customHeight="1" x14ac:dyDescent="0.2"/>
    <row r="269" ht="15.75" customHeight="1" x14ac:dyDescent="0.2"/>
    <row r="270" ht="15.75" customHeight="1" x14ac:dyDescent="0.2"/>
    <row r="271" ht="15.75" customHeight="1" x14ac:dyDescent="0.2"/>
    <row r="272" ht="15.75" customHeight="1" x14ac:dyDescent="0.2"/>
    <row r="273" ht="15.75" customHeight="1" x14ac:dyDescent="0.2"/>
    <row r="274" ht="15.75" customHeight="1" x14ac:dyDescent="0.2"/>
    <row r="275" ht="15.75" customHeight="1" x14ac:dyDescent="0.2"/>
    <row r="276" ht="15.75" customHeight="1" x14ac:dyDescent="0.2"/>
    <row r="277" ht="15.75" customHeight="1" x14ac:dyDescent="0.2"/>
    <row r="278" ht="15.75" customHeight="1" x14ac:dyDescent="0.2"/>
    <row r="279" ht="15.75" customHeight="1" x14ac:dyDescent="0.2"/>
    <row r="280" ht="15.75" customHeight="1" x14ac:dyDescent="0.2"/>
    <row r="281" ht="15.75" customHeight="1" x14ac:dyDescent="0.2"/>
    <row r="282" ht="15.75" customHeight="1" x14ac:dyDescent="0.2"/>
    <row r="283" ht="15.75" customHeight="1" x14ac:dyDescent="0.2"/>
    <row r="284" ht="15.75" customHeight="1" x14ac:dyDescent="0.2"/>
    <row r="285" ht="15.75" customHeight="1" x14ac:dyDescent="0.2"/>
    <row r="286" ht="15.75" customHeight="1" x14ac:dyDescent="0.2"/>
    <row r="287" ht="15.75" customHeight="1" x14ac:dyDescent="0.2"/>
    <row r="288" ht="15.75" customHeight="1" x14ac:dyDescent="0.2"/>
    <row r="289" ht="15.75" customHeight="1" x14ac:dyDescent="0.2"/>
    <row r="290" ht="15.75" customHeight="1" x14ac:dyDescent="0.2"/>
    <row r="291" ht="15.75" customHeight="1" x14ac:dyDescent="0.2"/>
    <row r="292" ht="15.75" customHeight="1" x14ac:dyDescent="0.2"/>
    <row r="293" ht="15.75" customHeight="1" x14ac:dyDescent="0.2"/>
    <row r="294" ht="15.75" customHeight="1" x14ac:dyDescent="0.2"/>
    <row r="295" ht="15.75" customHeight="1" x14ac:dyDescent="0.2"/>
    <row r="296" ht="15.75" customHeight="1" x14ac:dyDescent="0.2"/>
    <row r="297" ht="15.75" customHeight="1" x14ac:dyDescent="0.2"/>
    <row r="298" ht="15.75" customHeight="1" x14ac:dyDescent="0.2"/>
    <row r="299" ht="15.75" customHeight="1" x14ac:dyDescent="0.2"/>
    <row r="300" ht="15.75" customHeight="1" x14ac:dyDescent="0.2"/>
    <row r="301" ht="15.75" customHeight="1" x14ac:dyDescent="0.2"/>
    <row r="302" ht="15.75" customHeight="1" x14ac:dyDescent="0.2"/>
    <row r="303" ht="15.75" customHeight="1" x14ac:dyDescent="0.2"/>
    <row r="304" ht="15.75" customHeight="1" x14ac:dyDescent="0.2"/>
    <row r="305" ht="15.75" customHeight="1" x14ac:dyDescent="0.2"/>
    <row r="306" ht="15.75" customHeight="1" x14ac:dyDescent="0.2"/>
    <row r="307" ht="15.75" customHeight="1" x14ac:dyDescent="0.2"/>
    <row r="308" ht="15.75" customHeight="1" x14ac:dyDescent="0.2"/>
    <row r="309" ht="15.75" customHeight="1" x14ac:dyDescent="0.2"/>
    <row r="310" ht="15.75" customHeight="1" x14ac:dyDescent="0.2"/>
    <row r="311" ht="15.75" customHeight="1" x14ac:dyDescent="0.2"/>
    <row r="312" ht="15.75" customHeight="1" x14ac:dyDescent="0.2"/>
    <row r="313" ht="15.75" customHeight="1" x14ac:dyDescent="0.2"/>
    <row r="314" ht="15.75" customHeight="1" x14ac:dyDescent="0.2"/>
    <row r="315" ht="15.75" customHeight="1" x14ac:dyDescent="0.2"/>
    <row r="316" ht="15.75" customHeight="1" x14ac:dyDescent="0.2"/>
    <row r="317" ht="15.75" customHeight="1" x14ac:dyDescent="0.2"/>
    <row r="318" ht="15.75" customHeight="1" x14ac:dyDescent="0.2"/>
    <row r="319" ht="15.75" customHeight="1" x14ac:dyDescent="0.2"/>
    <row r="320" ht="15.75" customHeight="1" x14ac:dyDescent="0.2"/>
    <row r="321" ht="15.75" customHeight="1" x14ac:dyDescent="0.2"/>
    <row r="322" ht="15.75" customHeight="1" x14ac:dyDescent="0.2"/>
    <row r="323" ht="15.75" customHeight="1" x14ac:dyDescent="0.2"/>
    <row r="324" ht="15.75" customHeight="1" x14ac:dyDescent="0.2"/>
    <row r="325" ht="15.75" customHeight="1" x14ac:dyDescent="0.2"/>
    <row r="326" ht="15.75" customHeight="1" x14ac:dyDescent="0.2"/>
    <row r="327" ht="15.75" customHeight="1" x14ac:dyDescent="0.2"/>
    <row r="328" ht="15.75" customHeight="1" x14ac:dyDescent="0.2"/>
    <row r="329" ht="15.75" customHeight="1" x14ac:dyDescent="0.2"/>
    <row r="330" ht="15.75" customHeight="1" x14ac:dyDescent="0.2"/>
    <row r="331" ht="15.75" customHeight="1" x14ac:dyDescent="0.2"/>
    <row r="332" ht="15.75" customHeight="1" x14ac:dyDescent="0.2"/>
    <row r="333" ht="15.75" customHeight="1" x14ac:dyDescent="0.2"/>
    <row r="334" ht="15.75" customHeight="1" x14ac:dyDescent="0.2"/>
    <row r="335" ht="15.75" customHeight="1" x14ac:dyDescent="0.2"/>
    <row r="336" ht="15.75" customHeight="1" x14ac:dyDescent="0.2"/>
    <row r="337" ht="15.75" customHeight="1" x14ac:dyDescent="0.2"/>
    <row r="338" ht="15.75" customHeight="1" x14ac:dyDescent="0.2"/>
    <row r="339" ht="15.75" customHeight="1" x14ac:dyDescent="0.2"/>
    <row r="340" ht="15.75" customHeight="1" x14ac:dyDescent="0.2"/>
    <row r="341" ht="15.75" customHeight="1" x14ac:dyDescent="0.2"/>
    <row r="342" ht="15.75" customHeight="1" x14ac:dyDescent="0.2"/>
    <row r="343" ht="15.75" customHeight="1" x14ac:dyDescent="0.2"/>
    <row r="344" ht="15.75" customHeight="1" x14ac:dyDescent="0.2"/>
    <row r="345" ht="15.75" customHeight="1" x14ac:dyDescent="0.2"/>
    <row r="346" ht="15.75" customHeight="1" x14ac:dyDescent="0.2"/>
    <row r="347" ht="15.75" customHeight="1" x14ac:dyDescent="0.2"/>
    <row r="348" ht="15.75" customHeight="1" x14ac:dyDescent="0.2"/>
    <row r="349" ht="15.75" customHeight="1" x14ac:dyDescent="0.2"/>
    <row r="350" ht="15.75" customHeight="1" x14ac:dyDescent="0.2"/>
    <row r="351" ht="15.75" customHeight="1" x14ac:dyDescent="0.2"/>
    <row r="352" ht="15.75" customHeight="1" x14ac:dyDescent="0.2"/>
    <row r="353" ht="15.75" customHeight="1" x14ac:dyDescent="0.2"/>
    <row r="354" ht="15.75" customHeight="1" x14ac:dyDescent="0.2"/>
    <row r="355" ht="15.75" customHeight="1" x14ac:dyDescent="0.2"/>
    <row r="356" ht="15.75" customHeight="1" x14ac:dyDescent="0.2"/>
    <row r="357" ht="15.75" customHeight="1" x14ac:dyDescent="0.2"/>
    <row r="358" ht="15.75" customHeight="1" x14ac:dyDescent="0.2"/>
    <row r="359" ht="15.75" customHeight="1" x14ac:dyDescent="0.2"/>
    <row r="360" ht="15.75" customHeight="1" x14ac:dyDescent="0.2"/>
    <row r="361" ht="15.75" customHeight="1" x14ac:dyDescent="0.2"/>
    <row r="362" ht="15.75" customHeight="1" x14ac:dyDescent="0.2"/>
    <row r="363" ht="15.75" customHeight="1" x14ac:dyDescent="0.2"/>
    <row r="364" ht="15.75" customHeight="1" x14ac:dyDescent="0.2"/>
    <row r="365" ht="15.75" customHeight="1" x14ac:dyDescent="0.2"/>
    <row r="366" ht="15.75" customHeight="1" x14ac:dyDescent="0.2"/>
    <row r="367" ht="15.75" customHeight="1" x14ac:dyDescent="0.2"/>
    <row r="368" ht="15.75" customHeight="1" x14ac:dyDescent="0.2"/>
    <row r="369" ht="15.75" customHeight="1" x14ac:dyDescent="0.2"/>
    <row r="370" ht="15.75" customHeight="1" x14ac:dyDescent="0.2"/>
    <row r="371" ht="15.75" customHeight="1" x14ac:dyDescent="0.2"/>
    <row r="372" ht="15.75" customHeight="1" x14ac:dyDescent="0.2"/>
    <row r="373" ht="15.75" customHeight="1" x14ac:dyDescent="0.2"/>
    <row r="374" ht="15.75" customHeight="1" x14ac:dyDescent="0.2"/>
    <row r="375" ht="15.75" customHeight="1" x14ac:dyDescent="0.2"/>
    <row r="376" ht="15.75" customHeight="1" x14ac:dyDescent="0.2"/>
    <row r="377" ht="15.75" customHeight="1" x14ac:dyDescent="0.2"/>
    <row r="378" ht="15.75" customHeight="1" x14ac:dyDescent="0.2"/>
    <row r="379" ht="15.75" customHeight="1" x14ac:dyDescent="0.2"/>
    <row r="380" ht="15.75" customHeight="1" x14ac:dyDescent="0.2"/>
    <row r="381" ht="15.75" customHeight="1" x14ac:dyDescent="0.2"/>
    <row r="382" ht="15.75" customHeight="1" x14ac:dyDescent="0.2"/>
    <row r="383" ht="15.75" customHeight="1" x14ac:dyDescent="0.2"/>
    <row r="384" ht="15.75" customHeight="1" x14ac:dyDescent="0.2"/>
    <row r="385" ht="15.75" customHeight="1" x14ac:dyDescent="0.2"/>
    <row r="386" ht="15.75" customHeight="1" x14ac:dyDescent="0.2"/>
    <row r="387" ht="15.75" customHeight="1" x14ac:dyDescent="0.2"/>
    <row r="388" ht="15.75" customHeight="1" x14ac:dyDescent="0.2"/>
    <row r="389" ht="15.75" customHeight="1" x14ac:dyDescent="0.2"/>
    <row r="390" ht="15.75" customHeight="1" x14ac:dyDescent="0.2"/>
    <row r="391" ht="15.75" customHeight="1" x14ac:dyDescent="0.2"/>
    <row r="392" ht="15.75" customHeight="1" x14ac:dyDescent="0.2"/>
    <row r="393" ht="15.75" customHeight="1" x14ac:dyDescent="0.2"/>
    <row r="394" ht="15.75" customHeight="1" x14ac:dyDescent="0.2"/>
    <row r="395" ht="15.75" customHeight="1" x14ac:dyDescent="0.2"/>
    <row r="396" ht="15.75" customHeight="1" x14ac:dyDescent="0.2"/>
    <row r="397" ht="15.75" customHeight="1" x14ac:dyDescent="0.2"/>
    <row r="398" ht="15.75" customHeight="1" x14ac:dyDescent="0.2"/>
    <row r="399" ht="15.75" customHeight="1" x14ac:dyDescent="0.2"/>
    <row r="400" ht="15.75" customHeight="1" x14ac:dyDescent="0.2"/>
    <row r="401" ht="15.75" customHeight="1" x14ac:dyDescent="0.2"/>
    <row r="402" ht="15.75" customHeight="1" x14ac:dyDescent="0.2"/>
    <row r="403" ht="15.75" customHeight="1" x14ac:dyDescent="0.2"/>
    <row r="404" ht="15.75" customHeight="1" x14ac:dyDescent="0.2"/>
    <row r="405" ht="15.75" customHeight="1" x14ac:dyDescent="0.2"/>
    <row r="406" ht="15.75" customHeight="1" x14ac:dyDescent="0.2"/>
    <row r="407" ht="15.75" customHeight="1" x14ac:dyDescent="0.2"/>
    <row r="408" ht="15.75" customHeight="1" x14ac:dyDescent="0.2"/>
    <row r="409" ht="15.75" customHeight="1" x14ac:dyDescent="0.2"/>
    <row r="410" ht="15.75" customHeight="1" x14ac:dyDescent="0.2"/>
    <row r="411" ht="15.75" customHeight="1" x14ac:dyDescent="0.2"/>
    <row r="412" ht="15.75" customHeight="1" x14ac:dyDescent="0.2"/>
    <row r="413" ht="15.75" customHeight="1" x14ac:dyDescent="0.2"/>
    <row r="414" ht="15.75" customHeight="1" x14ac:dyDescent="0.2"/>
    <row r="415" ht="15.75" customHeight="1" x14ac:dyDescent="0.2"/>
    <row r="416" ht="15.75" customHeight="1" x14ac:dyDescent="0.2"/>
    <row r="417" ht="15.75" customHeight="1" x14ac:dyDescent="0.2"/>
    <row r="418" ht="15.75" customHeight="1" x14ac:dyDescent="0.2"/>
    <row r="419" ht="15.75" customHeight="1" x14ac:dyDescent="0.2"/>
    <row r="420" ht="15.75" customHeight="1" x14ac:dyDescent="0.2"/>
    <row r="421" ht="15.75" customHeight="1" x14ac:dyDescent="0.2"/>
    <row r="422" ht="15.75" customHeight="1" x14ac:dyDescent="0.2"/>
    <row r="423" ht="15.75" customHeight="1" x14ac:dyDescent="0.2"/>
    <row r="424" ht="15.75" customHeight="1" x14ac:dyDescent="0.2"/>
    <row r="425" ht="15.75" customHeight="1" x14ac:dyDescent="0.2"/>
    <row r="426" ht="15.75" customHeight="1" x14ac:dyDescent="0.2"/>
    <row r="427" ht="15.75" customHeight="1" x14ac:dyDescent="0.2"/>
    <row r="428" ht="15.75" customHeight="1" x14ac:dyDescent="0.2"/>
    <row r="429" ht="15.75" customHeight="1" x14ac:dyDescent="0.2"/>
    <row r="430" ht="15.75" customHeight="1" x14ac:dyDescent="0.2"/>
    <row r="431" ht="15.75" customHeight="1" x14ac:dyDescent="0.2"/>
    <row r="432" ht="15.75" customHeight="1" x14ac:dyDescent="0.2"/>
    <row r="433" ht="15.75" customHeight="1" x14ac:dyDescent="0.2"/>
    <row r="434" ht="15.75" customHeight="1" x14ac:dyDescent="0.2"/>
    <row r="435" ht="15.75" customHeight="1" x14ac:dyDescent="0.2"/>
    <row r="436" ht="15.75" customHeight="1" x14ac:dyDescent="0.2"/>
    <row r="437" ht="15.75" customHeight="1" x14ac:dyDescent="0.2"/>
    <row r="438" ht="15.75" customHeight="1" x14ac:dyDescent="0.2"/>
    <row r="439" ht="15.75" customHeight="1" x14ac:dyDescent="0.2"/>
    <row r="440" ht="15.75" customHeight="1" x14ac:dyDescent="0.2"/>
    <row r="441" ht="15.75" customHeight="1" x14ac:dyDescent="0.2"/>
    <row r="442" ht="15.75" customHeight="1" x14ac:dyDescent="0.2"/>
    <row r="443" ht="15.75" customHeight="1" x14ac:dyDescent="0.2"/>
    <row r="444" ht="15.75" customHeight="1" x14ac:dyDescent="0.2"/>
    <row r="445" ht="15.75" customHeight="1" x14ac:dyDescent="0.2"/>
    <row r="446" ht="15.75" customHeight="1" x14ac:dyDescent="0.2"/>
    <row r="447" ht="15.75" customHeight="1" x14ac:dyDescent="0.2"/>
    <row r="448" ht="15.75" customHeight="1" x14ac:dyDescent="0.2"/>
    <row r="449" ht="15.75" customHeight="1" x14ac:dyDescent="0.2"/>
    <row r="450" ht="15.75" customHeight="1" x14ac:dyDescent="0.2"/>
    <row r="451" ht="15.75" customHeight="1" x14ac:dyDescent="0.2"/>
    <row r="452" ht="15.75" customHeight="1" x14ac:dyDescent="0.2"/>
    <row r="453" ht="15.75" customHeight="1" x14ac:dyDescent="0.2"/>
    <row r="454" ht="15.75" customHeight="1" x14ac:dyDescent="0.2"/>
    <row r="455" ht="15.75" customHeight="1" x14ac:dyDescent="0.2"/>
    <row r="456" ht="15.75" customHeight="1" x14ac:dyDescent="0.2"/>
    <row r="457" ht="15.75" customHeight="1" x14ac:dyDescent="0.2"/>
    <row r="458" ht="15.75" customHeight="1" x14ac:dyDescent="0.2"/>
    <row r="459" ht="15.75" customHeight="1" x14ac:dyDescent="0.2"/>
    <row r="460" ht="15.75" customHeight="1" x14ac:dyDescent="0.2"/>
    <row r="461" ht="15.75" customHeight="1" x14ac:dyDescent="0.2"/>
    <row r="462" ht="15.75" customHeight="1" x14ac:dyDescent="0.2"/>
    <row r="463" ht="15.75" customHeight="1" x14ac:dyDescent="0.2"/>
    <row r="464" ht="15.75" customHeight="1" x14ac:dyDescent="0.2"/>
    <row r="465" ht="15.75" customHeight="1" x14ac:dyDescent="0.2"/>
    <row r="466" ht="15.75" customHeight="1" x14ac:dyDescent="0.2"/>
    <row r="467" ht="15.75" customHeight="1" x14ac:dyDescent="0.2"/>
    <row r="468" ht="15.75" customHeight="1" x14ac:dyDescent="0.2"/>
    <row r="469" ht="15.75" customHeight="1" x14ac:dyDescent="0.2"/>
    <row r="470" ht="15.75" customHeight="1" x14ac:dyDescent="0.2"/>
    <row r="471" ht="15.75" customHeight="1" x14ac:dyDescent="0.2"/>
    <row r="472" ht="15.75" customHeight="1" x14ac:dyDescent="0.2"/>
    <row r="473" ht="15.75" customHeight="1" x14ac:dyDescent="0.2"/>
    <row r="474" ht="15.75" customHeight="1" x14ac:dyDescent="0.2"/>
    <row r="475" ht="15.75" customHeight="1" x14ac:dyDescent="0.2"/>
    <row r="476" ht="15.75" customHeight="1" x14ac:dyDescent="0.2"/>
    <row r="477" ht="15.75" customHeight="1" x14ac:dyDescent="0.2"/>
    <row r="478" ht="15.75" customHeight="1" x14ac:dyDescent="0.2"/>
    <row r="479" ht="15.75" customHeight="1" x14ac:dyDescent="0.2"/>
    <row r="480" ht="15.75" customHeight="1" x14ac:dyDescent="0.2"/>
    <row r="481" ht="15.75" customHeight="1" x14ac:dyDescent="0.2"/>
    <row r="482" ht="15.75" customHeight="1" x14ac:dyDescent="0.2"/>
    <row r="483" ht="15.75" customHeight="1" x14ac:dyDescent="0.2"/>
    <row r="484" ht="15.75" customHeight="1" x14ac:dyDescent="0.2"/>
    <row r="485" ht="15.75" customHeight="1" x14ac:dyDescent="0.2"/>
    <row r="486" ht="15.75" customHeight="1" x14ac:dyDescent="0.2"/>
    <row r="487" ht="15.75" customHeight="1" x14ac:dyDescent="0.2"/>
    <row r="488" ht="15.75" customHeight="1" x14ac:dyDescent="0.2"/>
    <row r="489" ht="15.75" customHeight="1" x14ac:dyDescent="0.2"/>
    <row r="490" ht="15.75" customHeight="1" x14ac:dyDescent="0.2"/>
    <row r="491" ht="15.75" customHeight="1" x14ac:dyDescent="0.2"/>
    <row r="492" ht="15.75" customHeight="1" x14ac:dyDescent="0.2"/>
    <row r="493" ht="15.75" customHeight="1" x14ac:dyDescent="0.2"/>
    <row r="494" ht="15.75" customHeight="1" x14ac:dyDescent="0.2"/>
    <row r="495" ht="15.75" customHeight="1" x14ac:dyDescent="0.2"/>
    <row r="496" ht="15.75" customHeight="1" x14ac:dyDescent="0.2"/>
    <row r="497" ht="15.75" customHeight="1" x14ac:dyDescent="0.2"/>
    <row r="498" ht="15.75" customHeight="1" x14ac:dyDescent="0.2"/>
    <row r="499" ht="15.75" customHeight="1" x14ac:dyDescent="0.2"/>
    <row r="500" ht="15.75" customHeight="1" x14ac:dyDescent="0.2"/>
    <row r="501" ht="15.75" customHeight="1" x14ac:dyDescent="0.2"/>
    <row r="502" ht="15.75" customHeight="1" x14ac:dyDescent="0.2"/>
    <row r="503" ht="15.75" customHeight="1" x14ac:dyDescent="0.2"/>
    <row r="504" ht="15.75" customHeight="1" x14ac:dyDescent="0.2"/>
    <row r="505" ht="15.75" customHeight="1" x14ac:dyDescent="0.2"/>
    <row r="506" ht="15.75" customHeight="1" x14ac:dyDescent="0.2"/>
    <row r="507" ht="15.75" customHeight="1" x14ac:dyDescent="0.2"/>
    <row r="508" ht="15.75" customHeight="1" x14ac:dyDescent="0.2"/>
    <row r="509" ht="15.75" customHeight="1" x14ac:dyDescent="0.2"/>
    <row r="510" ht="15.75" customHeight="1" x14ac:dyDescent="0.2"/>
    <row r="511" ht="15.75" customHeight="1" x14ac:dyDescent="0.2"/>
    <row r="512" ht="15.75" customHeight="1" x14ac:dyDescent="0.2"/>
    <row r="513" ht="15.75" customHeight="1" x14ac:dyDescent="0.2"/>
    <row r="514" ht="15.75" customHeight="1" x14ac:dyDescent="0.2"/>
    <row r="515" ht="15.75" customHeight="1" x14ac:dyDescent="0.2"/>
    <row r="516" ht="15.75" customHeight="1" x14ac:dyDescent="0.2"/>
    <row r="517" ht="15.75" customHeight="1" x14ac:dyDescent="0.2"/>
    <row r="518" ht="15.75" customHeight="1" x14ac:dyDescent="0.2"/>
    <row r="519" ht="15.75" customHeight="1" x14ac:dyDescent="0.2"/>
    <row r="520" ht="15.75" customHeight="1" x14ac:dyDescent="0.2"/>
    <row r="521" ht="15.75" customHeight="1" x14ac:dyDescent="0.2"/>
    <row r="522" ht="15.75" customHeight="1" x14ac:dyDescent="0.2"/>
    <row r="523" ht="15.75" customHeight="1" x14ac:dyDescent="0.2"/>
    <row r="524" ht="15.75" customHeight="1" x14ac:dyDescent="0.2"/>
    <row r="525" ht="15.75" customHeight="1" x14ac:dyDescent="0.2"/>
    <row r="526" ht="15.75" customHeight="1" x14ac:dyDescent="0.2"/>
    <row r="527" ht="15.75" customHeight="1" x14ac:dyDescent="0.2"/>
    <row r="528" ht="15.75" customHeight="1" x14ac:dyDescent="0.2"/>
    <row r="529" ht="15.75" customHeight="1" x14ac:dyDescent="0.2"/>
    <row r="530" ht="15.75" customHeight="1" x14ac:dyDescent="0.2"/>
    <row r="531" ht="15.75" customHeight="1" x14ac:dyDescent="0.2"/>
    <row r="532" ht="15.75" customHeight="1" x14ac:dyDescent="0.2"/>
    <row r="533" ht="15.75" customHeight="1" x14ac:dyDescent="0.2"/>
    <row r="534" ht="15.75" customHeight="1" x14ac:dyDescent="0.2"/>
    <row r="535" ht="15.75" customHeight="1" x14ac:dyDescent="0.2"/>
    <row r="536" ht="15.75" customHeight="1" x14ac:dyDescent="0.2"/>
    <row r="537" ht="15.75" customHeight="1" x14ac:dyDescent="0.2"/>
    <row r="538" ht="15.75" customHeight="1" x14ac:dyDescent="0.2"/>
    <row r="539" ht="15.75" customHeight="1" x14ac:dyDescent="0.2"/>
    <row r="540" ht="15.75" customHeight="1" x14ac:dyDescent="0.2"/>
    <row r="541" ht="15.75" customHeight="1" x14ac:dyDescent="0.2"/>
    <row r="542" ht="15.75" customHeight="1" x14ac:dyDescent="0.2"/>
    <row r="543" ht="15.75" customHeight="1" x14ac:dyDescent="0.2"/>
    <row r="544" ht="15.75" customHeight="1" x14ac:dyDescent="0.2"/>
    <row r="545" ht="15.75" customHeight="1" x14ac:dyDescent="0.2"/>
    <row r="546" ht="15.75" customHeight="1" x14ac:dyDescent="0.2"/>
    <row r="547" ht="15.75" customHeight="1" x14ac:dyDescent="0.2"/>
    <row r="548" ht="15.75" customHeight="1" x14ac:dyDescent="0.2"/>
    <row r="549" ht="15.75" customHeight="1" x14ac:dyDescent="0.2"/>
    <row r="550" ht="15.75" customHeight="1" x14ac:dyDescent="0.2"/>
    <row r="551" ht="15.75" customHeight="1" x14ac:dyDescent="0.2"/>
    <row r="552" ht="15.75" customHeight="1" x14ac:dyDescent="0.2"/>
    <row r="553" ht="15.75" customHeight="1" x14ac:dyDescent="0.2"/>
    <row r="554" ht="15.75" customHeight="1" x14ac:dyDescent="0.2"/>
    <row r="555" ht="15.75" customHeight="1" x14ac:dyDescent="0.2"/>
    <row r="556" ht="15.75" customHeight="1" x14ac:dyDescent="0.2"/>
    <row r="557" ht="15.75" customHeight="1" x14ac:dyDescent="0.2"/>
    <row r="558" ht="15.75" customHeight="1" x14ac:dyDescent="0.2"/>
    <row r="559" ht="15.75" customHeight="1" x14ac:dyDescent="0.2"/>
    <row r="560" ht="15.75" customHeight="1" x14ac:dyDescent="0.2"/>
    <row r="561" ht="15.75" customHeight="1" x14ac:dyDescent="0.2"/>
    <row r="562" ht="15.75" customHeight="1" x14ac:dyDescent="0.2"/>
    <row r="563" ht="15.75" customHeight="1" x14ac:dyDescent="0.2"/>
    <row r="564" ht="15.75" customHeight="1" x14ac:dyDescent="0.2"/>
    <row r="565" ht="15.75" customHeight="1" x14ac:dyDescent="0.2"/>
    <row r="566" ht="15.75" customHeight="1" x14ac:dyDescent="0.2"/>
    <row r="567" ht="15.75" customHeight="1" x14ac:dyDescent="0.2"/>
    <row r="568" ht="15.75" customHeight="1" x14ac:dyDescent="0.2"/>
    <row r="569" ht="15.75" customHeight="1" x14ac:dyDescent="0.2"/>
    <row r="570" ht="15.75" customHeight="1" x14ac:dyDescent="0.2"/>
    <row r="571" ht="15.75" customHeight="1" x14ac:dyDescent="0.2"/>
    <row r="572" ht="15.75" customHeight="1" x14ac:dyDescent="0.2"/>
    <row r="573" ht="15.75" customHeight="1" x14ac:dyDescent="0.2"/>
    <row r="574" ht="15.75" customHeight="1" x14ac:dyDescent="0.2"/>
    <row r="575" ht="15.75" customHeight="1" x14ac:dyDescent="0.2"/>
    <row r="576" ht="15.75" customHeight="1" x14ac:dyDescent="0.2"/>
    <row r="577" ht="15.75" customHeight="1" x14ac:dyDescent="0.2"/>
    <row r="578" ht="15.75" customHeight="1" x14ac:dyDescent="0.2"/>
    <row r="579" ht="15.75" customHeight="1" x14ac:dyDescent="0.2"/>
    <row r="580" ht="15.75" customHeight="1" x14ac:dyDescent="0.2"/>
    <row r="581" ht="15.75" customHeight="1" x14ac:dyDescent="0.2"/>
    <row r="582" ht="15.75" customHeight="1" x14ac:dyDescent="0.2"/>
    <row r="583" ht="15.75" customHeight="1" x14ac:dyDescent="0.2"/>
    <row r="584" ht="15.75" customHeight="1" x14ac:dyDescent="0.2"/>
    <row r="585" ht="15.75" customHeight="1" x14ac:dyDescent="0.2"/>
    <row r="586" ht="15.75" customHeight="1" x14ac:dyDescent="0.2"/>
    <row r="587" ht="15.75" customHeight="1" x14ac:dyDescent="0.2"/>
    <row r="588" ht="15.75" customHeight="1" x14ac:dyDescent="0.2"/>
    <row r="589" ht="15.75" customHeight="1" x14ac:dyDescent="0.2"/>
    <row r="590" ht="15.75" customHeight="1" x14ac:dyDescent="0.2"/>
    <row r="591" ht="15.75" customHeight="1" x14ac:dyDescent="0.2"/>
    <row r="592" ht="15.75" customHeight="1" x14ac:dyDescent="0.2"/>
    <row r="593" ht="15.75" customHeight="1" x14ac:dyDescent="0.2"/>
    <row r="594" ht="15.75" customHeight="1" x14ac:dyDescent="0.2"/>
    <row r="595" ht="15.75" customHeight="1" x14ac:dyDescent="0.2"/>
    <row r="596" ht="15.75" customHeight="1" x14ac:dyDescent="0.2"/>
    <row r="597" ht="15.75" customHeight="1" x14ac:dyDescent="0.2"/>
    <row r="598" ht="15.75" customHeight="1" x14ac:dyDescent="0.2"/>
    <row r="599" ht="15.75" customHeight="1" x14ac:dyDescent="0.2"/>
    <row r="600" ht="15.75" customHeight="1" x14ac:dyDescent="0.2"/>
    <row r="601" ht="15.75" customHeight="1" x14ac:dyDescent="0.2"/>
    <row r="602" ht="15.75" customHeight="1" x14ac:dyDescent="0.2"/>
    <row r="603" ht="15.75" customHeight="1" x14ac:dyDescent="0.2"/>
    <row r="604" ht="15.75" customHeight="1" x14ac:dyDescent="0.2"/>
    <row r="605" ht="15.75" customHeight="1" x14ac:dyDescent="0.2"/>
    <row r="606" ht="15.75" customHeight="1" x14ac:dyDescent="0.2"/>
    <row r="607" ht="15.75" customHeight="1" x14ac:dyDescent="0.2"/>
    <row r="608" ht="15.75" customHeight="1" x14ac:dyDescent="0.2"/>
    <row r="609" ht="15.75" customHeight="1" x14ac:dyDescent="0.2"/>
    <row r="610" ht="15.75" customHeight="1" x14ac:dyDescent="0.2"/>
    <row r="611" ht="15.75" customHeight="1" x14ac:dyDescent="0.2"/>
    <row r="612" ht="15.75" customHeight="1" x14ac:dyDescent="0.2"/>
    <row r="613" ht="15.75" customHeight="1" x14ac:dyDescent="0.2"/>
    <row r="614" ht="15.75" customHeight="1" x14ac:dyDescent="0.2"/>
    <row r="615" ht="15.75" customHeight="1" x14ac:dyDescent="0.2"/>
    <row r="616" ht="15.75" customHeight="1" x14ac:dyDescent="0.2"/>
    <row r="617" ht="15.75" customHeight="1" x14ac:dyDescent="0.2"/>
    <row r="618" ht="15.75" customHeight="1" x14ac:dyDescent="0.2"/>
    <row r="619" ht="15.75" customHeight="1" x14ac:dyDescent="0.2"/>
    <row r="620" ht="15.75" customHeight="1" x14ac:dyDescent="0.2"/>
    <row r="621" ht="15.75" customHeight="1" x14ac:dyDescent="0.2"/>
    <row r="622" ht="15.75" customHeight="1" x14ac:dyDescent="0.2"/>
    <row r="623" ht="15.75" customHeight="1" x14ac:dyDescent="0.2"/>
    <row r="624" ht="15.75" customHeight="1" x14ac:dyDescent="0.2"/>
    <row r="625" ht="15.75" customHeight="1" x14ac:dyDescent="0.2"/>
    <row r="626" ht="15.75" customHeight="1" x14ac:dyDescent="0.2"/>
    <row r="627" ht="15.75" customHeight="1" x14ac:dyDescent="0.2"/>
    <row r="628" ht="15.75" customHeight="1" x14ac:dyDescent="0.2"/>
    <row r="629" ht="15.75" customHeight="1" x14ac:dyDescent="0.2"/>
    <row r="630" ht="15.75" customHeight="1" x14ac:dyDescent="0.2"/>
    <row r="631" ht="15.75" customHeight="1" x14ac:dyDescent="0.2"/>
    <row r="632" ht="15.75" customHeight="1" x14ac:dyDescent="0.2"/>
    <row r="633" ht="15.75" customHeight="1" x14ac:dyDescent="0.2"/>
    <row r="634" ht="15.75" customHeight="1" x14ac:dyDescent="0.2"/>
    <row r="635" ht="15.75" customHeight="1" x14ac:dyDescent="0.2"/>
    <row r="636" ht="15.75" customHeight="1" x14ac:dyDescent="0.2"/>
    <row r="637" ht="15.75" customHeight="1" x14ac:dyDescent="0.2"/>
    <row r="638" ht="15.75" customHeight="1" x14ac:dyDescent="0.2"/>
    <row r="639" ht="15.75" customHeight="1" x14ac:dyDescent="0.2"/>
    <row r="640" ht="15.75" customHeight="1" x14ac:dyDescent="0.2"/>
    <row r="641" ht="15.75" customHeight="1" x14ac:dyDescent="0.2"/>
    <row r="642" ht="15.75" customHeight="1" x14ac:dyDescent="0.2"/>
    <row r="643" ht="15.75" customHeight="1" x14ac:dyDescent="0.2"/>
    <row r="644" ht="15.75" customHeight="1" x14ac:dyDescent="0.2"/>
    <row r="645" ht="15.75" customHeight="1" x14ac:dyDescent="0.2"/>
    <row r="646" ht="15.75" customHeight="1" x14ac:dyDescent="0.2"/>
    <row r="647" ht="15.75" customHeight="1" x14ac:dyDescent="0.2"/>
    <row r="648" ht="15.75" customHeight="1" x14ac:dyDescent="0.2"/>
    <row r="649" ht="15.75" customHeight="1" x14ac:dyDescent="0.2"/>
    <row r="650" ht="15.75" customHeight="1" x14ac:dyDescent="0.2"/>
    <row r="651" ht="15.75" customHeight="1" x14ac:dyDescent="0.2"/>
    <row r="652" ht="15.75" customHeight="1" x14ac:dyDescent="0.2"/>
    <row r="653" ht="15.75" customHeight="1" x14ac:dyDescent="0.2"/>
    <row r="654" ht="15.75" customHeight="1" x14ac:dyDescent="0.2"/>
    <row r="655" ht="15.75" customHeight="1" x14ac:dyDescent="0.2"/>
    <row r="656" ht="15.75" customHeight="1" x14ac:dyDescent="0.2"/>
    <row r="657" ht="15.75" customHeight="1" x14ac:dyDescent="0.2"/>
    <row r="658" ht="15.75" customHeight="1" x14ac:dyDescent="0.2"/>
    <row r="659" ht="15.75" customHeight="1" x14ac:dyDescent="0.2"/>
    <row r="660" ht="15.75" customHeight="1" x14ac:dyDescent="0.2"/>
    <row r="661" ht="15.75" customHeight="1" x14ac:dyDescent="0.2"/>
    <row r="662" ht="15.75" customHeight="1" x14ac:dyDescent="0.2"/>
    <row r="663" ht="15.75" customHeight="1" x14ac:dyDescent="0.2"/>
    <row r="664" ht="15.75" customHeight="1" x14ac:dyDescent="0.2"/>
    <row r="665" ht="15.75" customHeight="1" x14ac:dyDescent="0.2"/>
    <row r="666" ht="15.75" customHeight="1" x14ac:dyDescent="0.2"/>
    <row r="667" ht="15.75" customHeight="1" x14ac:dyDescent="0.2"/>
    <row r="668" ht="15.75" customHeight="1" x14ac:dyDescent="0.2"/>
    <row r="669" ht="15.75" customHeight="1" x14ac:dyDescent="0.2"/>
    <row r="670" ht="15.75" customHeight="1" x14ac:dyDescent="0.2"/>
    <row r="671" ht="15.75" customHeight="1" x14ac:dyDescent="0.2"/>
    <row r="672" ht="15.75" customHeight="1" x14ac:dyDescent="0.2"/>
    <row r="673" ht="15.75" customHeight="1" x14ac:dyDescent="0.2"/>
    <row r="674" ht="15.75" customHeight="1" x14ac:dyDescent="0.2"/>
    <row r="675" ht="15.75" customHeight="1" x14ac:dyDescent="0.2"/>
    <row r="676" ht="15.75" customHeight="1" x14ac:dyDescent="0.2"/>
    <row r="677" ht="15.75" customHeight="1" x14ac:dyDescent="0.2"/>
    <row r="678" ht="15.75" customHeight="1" x14ac:dyDescent="0.2"/>
    <row r="679" ht="15.75" customHeight="1" x14ac:dyDescent="0.2"/>
    <row r="680" ht="15.75" customHeight="1" x14ac:dyDescent="0.2"/>
    <row r="681" ht="15.75" customHeight="1" x14ac:dyDescent="0.2"/>
    <row r="682" ht="15.75" customHeight="1" x14ac:dyDescent="0.2"/>
    <row r="683" ht="15.75" customHeight="1" x14ac:dyDescent="0.2"/>
    <row r="684" ht="15.75" customHeight="1" x14ac:dyDescent="0.2"/>
    <row r="685" ht="15.75" customHeight="1" x14ac:dyDescent="0.2"/>
    <row r="686" ht="15.75" customHeight="1" x14ac:dyDescent="0.2"/>
    <row r="687" ht="15.75" customHeight="1" x14ac:dyDescent="0.2"/>
    <row r="688" ht="15.75" customHeight="1" x14ac:dyDescent="0.2"/>
    <row r="689" ht="15.75" customHeight="1" x14ac:dyDescent="0.2"/>
    <row r="690" ht="15.75" customHeight="1" x14ac:dyDescent="0.2"/>
    <row r="691" ht="15.75" customHeight="1" x14ac:dyDescent="0.2"/>
    <row r="692" ht="15.75" customHeight="1" x14ac:dyDescent="0.2"/>
    <row r="693" ht="15.75" customHeight="1" x14ac:dyDescent="0.2"/>
    <row r="694" ht="15.75" customHeight="1" x14ac:dyDescent="0.2"/>
    <row r="695" ht="15.75" customHeight="1" x14ac:dyDescent="0.2"/>
    <row r="696" ht="15.75" customHeight="1" x14ac:dyDescent="0.2"/>
    <row r="697" ht="15.75" customHeight="1" x14ac:dyDescent="0.2"/>
    <row r="698" ht="15.75" customHeight="1" x14ac:dyDescent="0.2"/>
    <row r="699" ht="15.75" customHeight="1" x14ac:dyDescent="0.2"/>
    <row r="700" ht="15.75" customHeight="1" x14ac:dyDescent="0.2"/>
    <row r="701" ht="15.75" customHeight="1" x14ac:dyDescent="0.2"/>
    <row r="702" ht="15.75" customHeight="1" x14ac:dyDescent="0.2"/>
    <row r="703" ht="15.75" customHeight="1" x14ac:dyDescent="0.2"/>
    <row r="704" ht="15.75" customHeight="1" x14ac:dyDescent="0.2"/>
    <row r="705" ht="15.75" customHeight="1" x14ac:dyDescent="0.2"/>
    <row r="706" ht="15.75" customHeight="1" x14ac:dyDescent="0.2"/>
    <row r="707" ht="15.75" customHeight="1" x14ac:dyDescent="0.2"/>
    <row r="708" ht="15.75" customHeight="1" x14ac:dyDescent="0.2"/>
    <row r="709" ht="15.75" customHeight="1" x14ac:dyDescent="0.2"/>
    <row r="710" ht="15.75" customHeight="1" x14ac:dyDescent="0.2"/>
    <row r="711" ht="15.75" customHeight="1" x14ac:dyDescent="0.2"/>
    <row r="712" ht="15.75" customHeight="1" x14ac:dyDescent="0.2"/>
    <row r="713" ht="15.75" customHeight="1" x14ac:dyDescent="0.2"/>
    <row r="714" ht="15.75" customHeight="1" x14ac:dyDescent="0.2"/>
    <row r="715" ht="15.75" customHeight="1" x14ac:dyDescent="0.2"/>
    <row r="716" ht="15.75" customHeight="1" x14ac:dyDescent="0.2"/>
    <row r="717" ht="15.75" customHeight="1" x14ac:dyDescent="0.2"/>
    <row r="718" ht="15.75" customHeight="1" x14ac:dyDescent="0.2"/>
    <row r="719" ht="15.75" customHeight="1" x14ac:dyDescent="0.2"/>
    <row r="720" ht="15.75" customHeight="1" x14ac:dyDescent="0.2"/>
    <row r="721" ht="15.75" customHeight="1" x14ac:dyDescent="0.2"/>
    <row r="722" ht="15.75" customHeight="1" x14ac:dyDescent="0.2"/>
    <row r="723" ht="15.75" customHeight="1" x14ac:dyDescent="0.2"/>
    <row r="724" ht="15.75" customHeight="1" x14ac:dyDescent="0.2"/>
    <row r="725" ht="15.75" customHeight="1" x14ac:dyDescent="0.2"/>
    <row r="726" ht="15.75" customHeight="1" x14ac:dyDescent="0.2"/>
    <row r="727" ht="15.75" customHeight="1" x14ac:dyDescent="0.2"/>
    <row r="728" ht="15.75" customHeight="1" x14ac:dyDescent="0.2"/>
    <row r="729" ht="15.75" customHeight="1" x14ac:dyDescent="0.2"/>
    <row r="730" ht="15.75" customHeight="1" x14ac:dyDescent="0.2"/>
    <row r="731" ht="15.75" customHeight="1" x14ac:dyDescent="0.2"/>
    <row r="732" ht="15.75" customHeight="1" x14ac:dyDescent="0.2"/>
    <row r="733" ht="15.75" customHeight="1" x14ac:dyDescent="0.2"/>
    <row r="734" ht="15.75" customHeight="1" x14ac:dyDescent="0.2"/>
    <row r="735" ht="15.75" customHeight="1" x14ac:dyDescent="0.2"/>
    <row r="736" ht="15.75" customHeight="1" x14ac:dyDescent="0.2"/>
    <row r="737" ht="15.75" customHeight="1" x14ac:dyDescent="0.2"/>
    <row r="738" ht="15.75" customHeight="1" x14ac:dyDescent="0.2"/>
    <row r="739" ht="15.75" customHeight="1" x14ac:dyDescent="0.2"/>
    <row r="740" ht="15.75" customHeight="1" x14ac:dyDescent="0.2"/>
    <row r="741" ht="15.75" customHeight="1" x14ac:dyDescent="0.2"/>
    <row r="742" ht="15.75" customHeight="1" x14ac:dyDescent="0.2"/>
    <row r="743" ht="15.75" customHeight="1" x14ac:dyDescent="0.2"/>
    <row r="744" ht="15.75" customHeight="1" x14ac:dyDescent="0.2"/>
    <row r="745" ht="15.75" customHeight="1" x14ac:dyDescent="0.2"/>
    <row r="746" ht="15.75" customHeight="1" x14ac:dyDescent="0.2"/>
    <row r="747" ht="15.75" customHeight="1" x14ac:dyDescent="0.2"/>
    <row r="748" ht="15.75" customHeight="1" x14ac:dyDescent="0.2"/>
    <row r="749" ht="15.75" customHeight="1" x14ac:dyDescent="0.2"/>
    <row r="750" ht="15.75" customHeight="1" x14ac:dyDescent="0.2"/>
    <row r="751" ht="15.75" customHeight="1" x14ac:dyDescent="0.2"/>
    <row r="752" ht="15.75" customHeight="1" x14ac:dyDescent="0.2"/>
    <row r="753" ht="15.75" customHeight="1" x14ac:dyDescent="0.2"/>
    <row r="754" ht="15.75" customHeight="1" x14ac:dyDescent="0.2"/>
    <row r="755" ht="15.75" customHeight="1" x14ac:dyDescent="0.2"/>
    <row r="756" ht="15.75" customHeight="1" x14ac:dyDescent="0.2"/>
    <row r="757" ht="15.75" customHeight="1" x14ac:dyDescent="0.2"/>
    <row r="758" ht="15.75" customHeight="1" x14ac:dyDescent="0.2"/>
    <row r="759" ht="15.75" customHeight="1" x14ac:dyDescent="0.2"/>
    <row r="760" ht="15.75" customHeight="1" x14ac:dyDescent="0.2"/>
    <row r="761" ht="15.75" customHeight="1" x14ac:dyDescent="0.2"/>
    <row r="762" ht="15.75" customHeight="1" x14ac:dyDescent="0.2"/>
    <row r="763" ht="15.75" customHeight="1" x14ac:dyDescent="0.2"/>
    <row r="764" ht="15.75" customHeight="1" x14ac:dyDescent="0.2"/>
    <row r="765" ht="15.75" customHeight="1" x14ac:dyDescent="0.2"/>
    <row r="766" ht="15.75" customHeight="1" x14ac:dyDescent="0.2"/>
    <row r="767" ht="15.75" customHeight="1" x14ac:dyDescent="0.2"/>
    <row r="768" ht="15.75" customHeight="1" x14ac:dyDescent="0.2"/>
    <row r="769" ht="15.75" customHeight="1" x14ac:dyDescent="0.2"/>
    <row r="770" ht="15.75" customHeight="1" x14ac:dyDescent="0.2"/>
    <row r="771" ht="15.75" customHeight="1" x14ac:dyDescent="0.2"/>
    <row r="772" ht="15.75" customHeight="1" x14ac:dyDescent="0.2"/>
    <row r="773" ht="15.75" customHeight="1" x14ac:dyDescent="0.2"/>
    <row r="774" ht="15.75" customHeight="1" x14ac:dyDescent="0.2"/>
    <row r="775" ht="15.75" customHeight="1" x14ac:dyDescent="0.2"/>
    <row r="776" ht="15.75" customHeight="1" x14ac:dyDescent="0.2"/>
    <row r="777" ht="15.75" customHeight="1" x14ac:dyDescent="0.2"/>
    <row r="778" ht="15.75" customHeight="1" x14ac:dyDescent="0.2"/>
    <row r="779" ht="15.75" customHeight="1" x14ac:dyDescent="0.2"/>
    <row r="780" ht="15.75" customHeight="1" x14ac:dyDescent="0.2"/>
    <row r="781" ht="15.75" customHeight="1" x14ac:dyDescent="0.2"/>
    <row r="782" ht="15.75" customHeight="1" x14ac:dyDescent="0.2"/>
    <row r="783" ht="15.75" customHeight="1" x14ac:dyDescent="0.2"/>
    <row r="784" ht="15.75" customHeight="1" x14ac:dyDescent="0.2"/>
    <row r="785" ht="15.75" customHeight="1" x14ac:dyDescent="0.2"/>
    <row r="786" ht="15.75" customHeight="1" x14ac:dyDescent="0.2"/>
    <row r="787" ht="15.75" customHeight="1" x14ac:dyDescent="0.2"/>
    <row r="788" ht="15.75" customHeight="1" x14ac:dyDescent="0.2"/>
    <row r="789" ht="15.75" customHeight="1" x14ac:dyDescent="0.2"/>
    <row r="790" ht="15.75" customHeight="1" x14ac:dyDescent="0.2"/>
    <row r="791" ht="15.75" customHeight="1" x14ac:dyDescent="0.2"/>
    <row r="792" ht="15.75" customHeight="1" x14ac:dyDescent="0.2"/>
    <row r="793" ht="15.75" customHeight="1" x14ac:dyDescent="0.2"/>
    <row r="794" ht="15.75" customHeight="1" x14ac:dyDescent="0.2"/>
    <row r="795" ht="15.75" customHeight="1" x14ac:dyDescent="0.2"/>
    <row r="796" ht="15.75" customHeight="1" x14ac:dyDescent="0.2"/>
    <row r="797" ht="15.75" customHeight="1" x14ac:dyDescent="0.2"/>
    <row r="798" ht="15.75" customHeight="1" x14ac:dyDescent="0.2"/>
    <row r="799" ht="15.75" customHeight="1" x14ac:dyDescent="0.2"/>
    <row r="800" ht="15.75" customHeight="1" x14ac:dyDescent="0.2"/>
    <row r="801" ht="15.75" customHeight="1" x14ac:dyDescent="0.2"/>
    <row r="802" ht="15.75" customHeight="1" x14ac:dyDescent="0.2"/>
    <row r="803" ht="15.75" customHeight="1" x14ac:dyDescent="0.2"/>
    <row r="804" ht="15.75" customHeight="1" x14ac:dyDescent="0.2"/>
    <row r="805" ht="15.75" customHeight="1" x14ac:dyDescent="0.2"/>
    <row r="806" ht="15.75" customHeight="1" x14ac:dyDescent="0.2"/>
    <row r="807" ht="15.75" customHeight="1" x14ac:dyDescent="0.2"/>
    <row r="808" ht="15.75" customHeight="1" x14ac:dyDescent="0.2"/>
    <row r="809" ht="15.75" customHeight="1" x14ac:dyDescent="0.2"/>
    <row r="810" ht="15.75" customHeight="1" x14ac:dyDescent="0.2"/>
    <row r="811" ht="15.75" customHeight="1" x14ac:dyDescent="0.2"/>
    <row r="812" ht="15.75" customHeight="1" x14ac:dyDescent="0.2"/>
    <row r="813" ht="15.75" customHeight="1" x14ac:dyDescent="0.2"/>
    <row r="814" ht="15.75" customHeight="1" x14ac:dyDescent="0.2"/>
    <row r="815" ht="15.75" customHeight="1" x14ac:dyDescent="0.2"/>
    <row r="816" ht="15.75" customHeight="1" x14ac:dyDescent="0.2"/>
    <row r="817" ht="15.75" customHeight="1" x14ac:dyDescent="0.2"/>
    <row r="818" ht="15.75" customHeight="1" x14ac:dyDescent="0.2"/>
    <row r="819" ht="15.75" customHeight="1" x14ac:dyDescent="0.2"/>
    <row r="820" ht="15.75" customHeight="1" x14ac:dyDescent="0.2"/>
    <row r="821" ht="15.75" customHeight="1" x14ac:dyDescent="0.2"/>
    <row r="822" ht="15.75" customHeight="1" x14ac:dyDescent="0.2"/>
    <row r="823" ht="15.75" customHeight="1" x14ac:dyDescent="0.2"/>
    <row r="824" ht="15.75" customHeight="1" x14ac:dyDescent="0.2"/>
    <row r="825" ht="15.75" customHeight="1" x14ac:dyDescent="0.2"/>
    <row r="826" ht="15.75" customHeight="1" x14ac:dyDescent="0.2"/>
    <row r="827" ht="15.75" customHeight="1" x14ac:dyDescent="0.2"/>
    <row r="828" ht="15.75" customHeight="1" x14ac:dyDescent="0.2"/>
    <row r="829" ht="15.75" customHeight="1" x14ac:dyDescent="0.2"/>
    <row r="830" ht="15.75" customHeight="1" x14ac:dyDescent="0.2"/>
    <row r="831" ht="15.75" customHeight="1" x14ac:dyDescent="0.2"/>
    <row r="832" ht="15.75" customHeight="1" x14ac:dyDescent="0.2"/>
    <row r="833" ht="15.75" customHeight="1" x14ac:dyDescent="0.2"/>
    <row r="834" ht="15.75" customHeight="1" x14ac:dyDescent="0.2"/>
    <row r="835" ht="15.75" customHeight="1" x14ac:dyDescent="0.2"/>
    <row r="836" ht="15.75" customHeight="1" x14ac:dyDescent="0.2"/>
    <row r="837" ht="15.75" customHeight="1" x14ac:dyDescent="0.2"/>
    <row r="838" ht="15.75" customHeight="1" x14ac:dyDescent="0.2"/>
    <row r="839" ht="15.75" customHeight="1" x14ac:dyDescent="0.2"/>
    <row r="840" ht="15.75" customHeight="1" x14ac:dyDescent="0.2"/>
    <row r="841" ht="15.75" customHeight="1" x14ac:dyDescent="0.2"/>
    <row r="842" ht="15.75" customHeight="1" x14ac:dyDescent="0.2"/>
    <row r="843" ht="15.75" customHeight="1" x14ac:dyDescent="0.2"/>
    <row r="844" ht="15.75" customHeight="1" x14ac:dyDescent="0.2"/>
    <row r="845" ht="15.75" customHeight="1" x14ac:dyDescent="0.2"/>
    <row r="846" ht="15.75" customHeight="1" x14ac:dyDescent="0.2"/>
    <row r="847" ht="15.75" customHeight="1" x14ac:dyDescent="0.2"/>
    <row r="848" ht="15.75" customHeight="1" x14ac:dyDescent="0.2"/>
    <row r="849" ht="15.75" customHeight="1" x14ac:dyDescent="0.2"/>
    <row r="850" ht="15.75" customHeight="1" x14ac:dyDescent="0.2"/>
    <row r="851" ht="15.75" customHeight="1" x14ac:dyDescent="0.2"/>
    <row r="852" ht="15.75" customHeight="1" x14ac:dyDescent="0.2"/>
    <row r="853" ht="15.75" customHeight="1" x14ac:dyDescent="0.2"/>
    <row r="854" ht="15.75" customHeight="1" x14ac:dyDescent="0.2"/>
    <row r="855" ht="15.75" customHeight="1" x14ac:dyDescent="0.2"/>
    <row r="856" ht="15.75" customHeight="1" x14ac:dyDescent="0.2"/>
    <row r="857" ht="15.75" customHeight="1" x14ac:dyDescent="0.2"/>
    <row r="858" ht="15.75" customHeight="1" x14ac:dyDescent="0.2"/>
    <row r="859" ht="15.75" customHeight="1" x14ac:dyDescent="0.2"/>
    <row r="860" ht="15.75" customHeight="1" x14ac:dyDescent="0.2"/>
    <row r="861" ht="15.75" customHeight="1" x14ac:dyDescent="0.2"/>
    <row r="862" ht="15.75" customHeight="1" x14ac:dyDescent="0.2"/>
    <row r="863" ht="15.75" customHeight="1" x14ac:dyDescent="0.2"/>
    <row r="864" ht="15.75" customHeight="1" x14ac:dyDescent="0.2"/>
    <row r="865" ht="15.75" customHeight="1" x14ac:dyDescent="0.2"/>
    <row r="866" ht="15.75" customHeight="1" x14ac:dyDescent="0.2"/>
    <row r="867" ht="15.75" customHeight="1" x14ac:dyDescent="0.2"/>
    <row r="868" ht="15.75" customHeight="1" x14ac:dyDescent="0.2"/>
    <row r="869" ht="15.75" customHeight="1" x14ac:dyDescent="0.2"/>
    <row r="870" ht="15.75" customHeight="1" x14ac:dyDescent="0.2"/>
    <row r="871" ht="15.75" customHeight="1" x14ac:dyDescent="0.2"/>
    <row r="872" ht="15.75" customHeight="1" x14ac:dyDescent="0.2"/>
    <row r="873" ht="15.75" customHeight="1" x14ac:dyDescent="0.2"/>
    <row r="874" ht="15.75" customHeight="1" x14ac:dyDescent="0.2"/>
    <row r="875" ht="15.75" customHeight="1" x14ac:dyDescent="0.2"/>
    <row r="876" ht="15.75" customHeight="1" x14ac:dyDescent="0.2"/>
    <row r="877" ht="15.75" customHeight="1" x14ac:dyDescent="0.2"/>
    <row r="878" ht="15.75" customHeight="1" x14ac:dyDescent="0.2"/>
    <row r="879" ht="15.75" customHeight="1" x14ac:dyDescent="0.2"/>
    <row r="880" ht="15.75" customHeight="1" x14ac:dyDescent="0.2"/>
    <row r="881" ht="15.75" customHeight="1" x14ac:dyDescent="0.2"/>
    <row r="882" ht="15.75" customHeight="1" x14ac:dyDescent="0.2"/>
    <row r="883" ht="15.75" customHeight="1" x14ac:dyDescent="0.2"/>
    <row r="884" ht="15.75" customHeight="1" x14ac:dyDescent="0.2"/>
    <row r="885" ht="15.75" customHeight="1" x14ac:dyDescent="0.2"/>
    <row r="886" ht="15.75" customHeight="1" x14ac:dyDescent="0.2"/>
    <row r="887" ht="15.75" customHeight="1" x14ac:dyDescent="0.2"/>
    <row r="888" ht="15.75" customHeight="1" x14ac:dyDescent="0.2"/>
    <row r="889" ht="15.75" customHeight="1" x14ac:dyDescent="0.2"/>
    <row r="890" ht="15.75" customHeight="1" x14ac:dyDescent="0.2"/>
    <row r="891" ht="15.75" customHeight="1" x14ac:dyDescent="0.2"/>
    <row r="892" ht="15.75" customHeight="1" x14ac:dyDescent="0.2"/>
    <row r="893" ht="15.75" customHeight="1" x14ac:dyDescent="0.2"/>
    <row r="894" ht="15.75" customHeight="1" x14ac:dyDescent="0.2"/>
    <row r="895" ht="15.75" customHeight="1" x14ac:dyDescent="0.2"/>
    <row r="896" ht="15.75" customHeight="1" x14ac:dyDescent="0.2"/>
    <row r="897" ht="15.75" customHeight="1" x14ac:dyDescent="0.2"/>
    <row r="898" ht="15.75" customHeight="1" x14ac:dyDescent="0.2"/>
    <row r="899" ht="15.75" customHeight="1" x14ac:dyDescent="0.2"/>
    <row r="900" ht="15.75" customHeight="1" x14ac:dyDescent="0.2"/>
    <row r="901" ht="15.75" customHeight="1" x14ac:dyDescent="0.2"/>
    <row r="902" ht="15.75" customHeight="1" x14ac:dyDescent="0.2"/>
    <row r="903" ht="15.75" customHeight="1" x14ac:dyDescent="0.2"/>
    <row r="904" ht="15.75" customHeight="1" x14ac:dyDescent="0.2"/>
    <row r="905" ht="15.75" customHeight="1" x14ac:dyDescent="0.2"/>
    <row r="906" ht="15.75" customHeight="1" x14ac:dyDescent="0.2"/>
    <row r="907" ht="15.75" customHeight="1" x14ac:dyDescent="0.2"/>
    <row r="908" ht="15.75" customHeight="1" x14ac:dyDescent="0.2"/>
    <row r="909" ht="15.75" customHeight="1" x14ac:dyDescent="0.2"/>
    <row r="910" ht="15.75" customHeight="1" x14ac:dyDescent="0.2"/>
    <row r="911" ht="15.75" customHeight="1" x14ac:dyDescent="0.2"/>
    <row r="912" ht="15.75" customHeight="1" x14ac:dyDescent="0.2"/>
    <row r="913" ht="15.75" customHeight="1" x14ac:dyDescent="0.2"/>
    <row r="914" ht="15.75" customHeight="1" x14ac:dyDescent="0.2"/>
    <row r="915" ht="15.75" customHeight="1" x14ac:dyDescent="0.2"/>
    <row r="916" ht="15.75" customHeight="1" x14ac:dyDescent="0.2"/>
    <row r="917" ht="15.75" customHeight="1" x14ac:dyDescent="0.2"/>
    <row r="918" ht="15.75" customHeight="1" x14ac:dyDescent="0.2"/>
    <row r="919" ht="15.75" customHeight="1" x14ac:dyDescent="0.2"/>
    <row r="920" ht="15.75" customHeight="1" x14ac:dyDescent="0.2"/>
    <row r="921" ht="15.75" customHeight="1" x14ac:dyDescent="0.2"/>
    <row r="922" ht="15.75" customHeight="1" x14ac:dyDescent="0.2"/>
    <row r="923" ht="15.75" customHeight="1" x14ac:dyDescent="0.2"/>
    <row r="924" ht="15.75" customHeight="1" x14ac:dyDescent="0.2"/>
    <row r="925" ht="15.75" customHeight="1" x14ac:dyDescent="0.2"/>
    <row r="926" ht="15.75" customHeight="1" x14ac:dyDescent="0.2"/>
    <row r="927" ht="15.75" customHeight="1" x14ac:dyDescent="0.2"/>
    <row r="928" ht="15.75" customHeight="1" x14ac:dyDescent="0.2"/>
    <row r="929" ht="15.75" customHeight="1" x14ac:dyDescent="0.2"/>
    <row r="930" ht="15.75" customHeight="1" x14ac:dyDescent="0.2"/>
    <row r="931" ht="15.75" customHeight="1" x14ac:dyDescent="0.2"/>
    <row r="932" ht="15.75" customHeight="1" x14ac:dyDescent="0.2"/>
    <row r="933" ht="15.75" customHeight="1" x14ac:dyDescent="0.2"/>
    <row r="934" ht="15.75" customHeight="1" x14ac:dyDescent="0.2"/>
    <row r="935" ht="15.75" customHeight="1" x14ac:dyDescent="0.2"/>
    <row r="936" ht="15.75" customHeight="1" x14ac:dyDescent="0.2"/>
    <row r="937" ht="15.75" customHeight="1" x14ac:dyDescent="0.2"/>
    <row r="938" ht="15.75" customHeight="1" x14ac:dyDescent="0.2"/>
    <row r="939" ht="15.75" customHeight="1" x14ac:dyDescent="0.2"/>
    <row r="940" ht="15.75" customHeight="1" x14ac:dyDescent="0.2"/>
    <row r="941" ht="15.75" customHeight="1" x14ac:dyDescent="0.2"/>
    <row r="942" ht="15.75" customHeight="1" x14ac:dyDescent="0.2"/>
    <row r="943" ht="15.75" customHeight="1" x14ac:dyDescent="0.2"/>
    <row r="944" ht="15.75" customHeight="1" x14ac:dyDescent="0.2"/>
    <row r="945" ht="15.75" customHeight="1" x14ac:dyDescent="0.2"/>
    <row r="946" ht="15.75" customHeight="1" x14ac:dyDescent="0.2"/>
    <row r="947" ht="15.75" customHeight="1" x14ac:dyDescent="0.2"/>
    <row r="948" ht="15.75" customHeight="1" x14ac:dyDescent="0.2"/>
    <row r="949" ht="15.75" customHeight="1" x14ac:dyDescent="0.2"/>
    <row r="950" ht="15.75" customHeight="1" x14ac:dyDescent="0.2"/>
    <row r="951" ht="15.75" customHeight="1" x14ac:dyDescent="0.2"/>
    <row r="952" ht="15.75" customHeight="1" x14ac:dyDescent="0.2"/>
    <row r="953" ht="15.75" customHeight="1" x14ac:dyDescent="0.2"/>
    <row r="954" ht="15.75" customHeight="1" x14ac:dyDescent="0.2"/>
    <row r="955" ht="15.75" customHeight="1" x14ac:dyDescent="0.2"/>
    <row r="956" ht="15.75" customHeight="1" x14ac:dyDescent="0.2"/>
    <row r="957" ht="15.75" customHeight="1" x14ac:dyDescent="0.2"/>
    <row r="958" ht="15.75" customHeight="1" x14ac:dyDescent="0.2"/>
    <row r="959" ht="15.75" customHeight="1" x14ac:dyDescent="0.2"/>
    <row r="960" ht="15.75" customHeight="1" x14ac:dyDescent="0.2"/>
    <row r="961" ht="15.75" customHeight="1" x14ac:dyDescent="0.2"/>
    <row r="962" ht="15.75" customHeight="1" x14ac:dyDescent="0.2"/>
    <row r="963" ht="15.75" customHeight="1" x14ac:dyDescent="0.2"/>
    <row r="964" ht="15.75" customHeight="1" x14ac:dyDescent="0.2"/>
    <row r="965" ht="15.75" customHeight="1" x14ac:dyDescent="0.2"/>
    <row r="966" ht="15.75" customHeight="1" x14ac:dyDescent="0.2"/>
    <row r="967" ht="15.75" customHeight="1" x14ac:dyDescent="0.2"/>
    <row r="968" ht="15.75" customHeight="1" x14ac:dyDescent="0.2"/>
    <row r="969" ht="15.75" customHeight="1" x14ac:dyDescent="0.2"/>
    <row r="970" ht="15.75" customHeight="1" x14ac:dyDescent="0.2"/>
    <row r="971" ht="15.75" customHeight="1" x14ac:dyDescent="0.2"/>
    <row r="972" ht="15.75" customHeight="1" x14ac:dyDescent="0.2"/>
    <row r="973" ht="15.75" customHeight="1" x14ac:dyDescent="0.2"/>
    <row r="974" ht="15.75" customHeight="1" x14ac:dyDescent="0.2"/>
    <row r="975" ht="15.75" customHeight="1" x14ac:dyDescent="0.2"/>
    <row r="976" ht="15.75" customHeight="1" x14ac:dyDescent="0.2"/>
    <row r="977" ht="15.75" customHeight="1" x14ac:dyDescent="0.2"/>
    <row r="978" ht="15.75" customHeight="1" x14ac:dyDescent="0.2"/>
    <row r="979" ht="15.75" customHeight="1" x14ac:dyDescent="0.2"/>
    <row r="980" ht="15.75" customHeight="1" x14ac:dyDescent="0.2"/>
    <row r="981" ht="15.75" customHeight="1" x14ac:dyDescent="0.2"/>
    <row r="982" ht="15.75" customHeight="1" x14ac:dyDescent="0.2"/>
    <row r="983" ht="15.75" customHeight="1" x14ac:dyDescent="0.2"/>
    <row r="984" ht="15.75" customHeight="1" x14ac:dyDescent="0.2"/>
    <row r="985" ht="15.75" customHeight="1" x14ac:dyDescent="0.2"/>
    <row r="986" ht="15.75" customHeight="1" x14ac:dyDescent="0.2"/>
    <row r="987" ht="15.75" customHeight="1" x14ac:dyDescent="0.2"/>
    <row r="988" ht="15.75" customHeight="1" x14ac:dyDescent="0.2"/>
    <row r="989" ht="15.75" customHeight="1" x14ac:dyDescent="0.2"/>
    <row r="990" ht="15.75" customHeight="1" x14ac:dyDescent="0.2"/>
    <row r="991" ht="15.75" customHeight="1" x14ac:dyDescent="0.2"/>
    <row r="992" ht="15.75" customHeight="1" x14ac:dyDescent="0.2"/>
    <row r="993" ht="15.75" customHeight="1" x14ac:dyDescent="0.2"/>
    <row r="994" ht="15.75" customHeight="1" x14ac:dyDescent="0.2"/>
    <row r="995" ht="15.75" customHeight="1" x14ac:dyDescent="0.2"/>
    <row r="996" ht="15.75" customHeight="1" x14ac:dyDescent="0.2"/>
    <row r="997" ht="15.75" customHeight="1" x14ac:dyDescent="0.2"/>
    <row r="998" ht="15.75" customHeight="1" x14ac:dyDescent="0.2"/>
    <row r="999" ht="15.75" customHeight="1" x14ac:dyDescent="0.2"/>
    <row r="1000" ht="15.75" customHeight="1" x14ac:dyDescent="0.2"/>
  </sheetData>
  <mergeCells count="27">
    <mergeCell ref="H6:I6"/>
    <mergeCell ref="J6:K6"/>
    <mergeCell ref="M6:M7"/>
    <mergeCell ref="A2:Z2"/>
    <mergeCell ref="A3:Z3"/>
    <mergeCell ref="A4:Z4"/>
    <mergeCell ref="A6:A7"/>
    <mergeCell ref="B6:B7"/>
    <mergeCell ref="C6:C7"/>
    <mergeCell ref="D6:D7"/>
    <mergeCell ref="O6:Z6"/>
    <mergeCell ref="A24:C24"/>
    <mergeCell ref="E24:N24"/>
    <mergeCell ref="R24:Z24"/>
    <mergeCell ref="E6:E7"/>
    <mergeCell ref="F6:F7"/>
    <mergeCell ref="B14:B17"/>
    <mergeCell ref="A20:C20"/>
    <mergeCell ref="E20:N20"/>
    <mergeCell ref="R20:Z20"/>
    <mergeCell ref="A22:C22"/>
    <mergeCell ref="E22:N22"/>
    <mergeCell ref="R22:Z22"/>
    <mergeCell ref="A23:C23"/>
    <mergeCell ref="E23:N23"/>
    <mergeCell ref="R23:Z23"/>
    <mergeCell ref="G6:G7"/>
  </mergeCells>
  <printOptions horizontalCentered="1"/>
  <pageMargins left="0.51181102362204722" right="0.31496062992125984" top="0.55118110236220474" bottom="0.35433070866141736" header="0" footer="0"/>
  <pageSetup scale="80" orientation="landscape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1</vt:i4>
      </vt:variant>
    </vt:vector>
  </HeadingPairs>
  <TitlesOfParts>
    <vt:vector size="17" baseType="lpstr">
      <vt:lpstr>ANUAL (2)</vt:lpstr>
      <vt:lpstr>ANUAL</vt:lpstr>
      <vt:lpstr>Ene</vt:lpstr>
      <vt:lpstr>Feb</vt:lpstr>
      <vt:lpstr>Mar</vt:lpstr>
      <vt:lpstr>Abr</vt:lpstr>
      <vt:lpstr>acumulado de May</vt:lpstr>
      <vt:lpstr>May</vt:lpstr>
      <vt:lpstr>Jun</vt:lpstr>
      <vt:lpstr>Jul</vt:lpstr>
      <vt:lpstr>Ago</vt:lpstr>
      <vt:lpstr>Sep</vt:lpstr>
      <vt:lpstr>Oct</vt:lpstr>
      <vt:lpstr>Nov</vt:lpstr>
      <vt:lpstr>acumulado Nov</vt:lpstr>
      <vt:lpstr>Dic</vt:lpstr>
      <vt:lpstr>'ANUAL (2)'!Área_de_impresión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Conta</dc:creator>
  <cp:lastModifiedBy>edgardavidgc@gmail.com</cp:lastModifiedBy>
  <cp:lastPrinted>2025-03-05T18:11:34Z</cp:lastPrinted>
  <dcterms:created xsi:type="dcterms:W3CDTF">2025-02-07T18:34:03Z</dcterms:created>
  <dcterms:modified xsi:type="dcterms:W3CDTF">2025-03-05T18:12:12Z</dcterms:modified>
</cp:coreProperties>
</file>